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65" yWindow="735" windowWidth="7755" windowHeight="8475" tabRatio="828" activeTab="0"/>
  </bookViews>
  <sheets>
    <sheet name="Indicators " sheetId="1" r:id="rId1"/>
    <sheet name="Adjusted Head Count Calculator" sheetId="2" r:id="rId2"/>
  </sheets>
  <definedNames>
    <definedName name="_xlnm._FilterDatabase" localSheetId="0" hidden="1">'Indicators '!$M$30:$M$86</definedName>
    <definedName name="_xlfn.STDEV.P" hidden="1">#NAME?</definedName>
    <definedName name="Age">#REF!</definedName>
    <definedName name="Apt_Satisfaction">#REF!</definedName>
    <definedName name="Corrected__Importance_of_Services">#REF!</definedName>
    <definedName name="Day_Satisfaction">#REF!</definedName>
    <definedName name="Days2Apt">#REF!</definedName>
    <definedName name="Enough_Time">#REF!</definedName>
    <definedName name="Forms_of_Communication">#REF!</definedName>
    <definedName name="General_and_Mental_Health">#REF!</definedName>
    <definedName name="Health">#REF!</definedName>
    <definedName name="Importance_of_fast_access_for">#REF!</definedName>
    <definedName name="Importance_of_Services">#REF!</definedName>
    <definedName name="Involvement">#REF!</definedName>
    <definedName name="Listen_Satisfaction">#REF!</definedName>
    <definedName name="Location_for_Management">#REF!</definedName>
    <definedName name="Management_Services_Importance">#REF!</definedName>
    <definedName name="MD">#REF!</definedName>
    <definedName name="MD5">#REF!</definedName>
    <definedName name="Medical_Services_Importance">#REF!</definedName>
    <definedName name="Patient_Satisfaction">#REF!</definedName>
    <definedName name="Please_provide_any_additional_comments_you_may_hav...">#REF!</definedName>
    <definedName name="_xlnm.Print_Area" localSheetId="0">'Indicators '!$A$1:$M$87</definedName>
    <definedName name="Satisfaction_Day">#REF!</definedName>
    <definedName name="Saw_your_own_MD">#REF!</definedName>
    <definedName name="Sex">#REF!</definedName>
    <definedName name="Time4Questions">#REF!</definedName>
    <definedName name="We_are_developing_this_survey_based_upon_patient_f...">#REF!</definedName>
  </definedNames>
  <calcPr fullCalcOnLoad="1"/>
</workbook>
</file>

<file path=xl/comments1.xml><?xml version="1.0" encoding="utf-8"?>
<comments xmlns="http://schemas.openxmlformats.org/spreadsheetml/2006/main">
  <authors>
    <author>George</author>
  </authors>
  <commentList>
    <comment ref="D26" authorId="0">
      <text>
        <r>
          <rPr>
            <b/>
            <sz val="14"/>
            <rFont val="Tahoma"/>
            <family val="2"/>
          </rPr>
          <t>Rule to assure Quality: 
Full score when score = or &gt; mean score, score 0 if score less than mean - 2 SD</t>
        </r>
        <r>
          <rPr>
            <sz val="9"/>
            <rFont val="Tahoma"/>
            <family val="2"/>
          </rPr>
          <t xml:space="preserve">
</t>
        </r>
      </text>
    </comment>
    <comment ref="D27" authorId="0">
      <text>
        <r>
          <rPr>
            <b/>
            <sz val="14"/>
            <rFont val="Tahoma"/>
            <family val="2"/>
          </rPr>
          <t>Rule to establish system Capacity of 58: 
Full score when practice capacity = or&gt; 58, score 0 if practice Capacity &lt; 30</t>
        </r>
      </text>
    </comment>
  </commentList>
</comments>
</file>

<file path=xl/sharedStrings.xml><?xml version="1.0" encoding="utf-8"?>
<sst xmlns="http://schemas.openxmlformats.org/spreadsheetml/2006/main" count="415" uniqueCount="184">
  <si>
    <t>Quality Indicators</t>
  </si>
  <si>
    <t>Advanced Access 3rd Next Appt.</t>
  </si>
  <si>
    <t>Pap Smears</t>
  </si>
  <si>
    <t>Mammograms</t>
  </si>
  <si>
    <t>Kids Shots</t>
  </si>
  <si>
    <t>FOBT</t>
  </si>
  <si>
    <t>% of week with direct office access</t>
  </si>
  <si>
    <t>% on Coumadin with INR 2-3 in 2/12</t>
  </si>
  <si>
    <t>DM Sys BP =&lt;130 in 6/12</t>
  </si>
  <si>
    <t>% Smokers Counseled in last year</t>
  </si>
  <si>
    <t>CHF with review in last Year</t>
  </si>
  <si>
    <t>Htn and Sys =&lt;150 in last year</t>
  </si>
  <si>
    <t>DM HgA1c=&lt;7 in 1 year</t>
  </si>
  <si>
    <t>DM LDL &lt;2 in last Year</t>
  </si>
  <si>
    <t>18 Month Development Check</t>
  </si>
  <si>
    <t>Access Bonus (% of Max)</t>
  </si>
  <si>
    <t>Survey - Satisfied with day of last apt</t>
  </si>
  <si>
    <t>QIP Appendix 1 Survey - Days to get Apt</t>
  </si>
  <si>
    <t>QIP Appendix 1 Survey - Chance for involvement</t>
  </si>
  <si>
    <t>QIP Appendix 1 Survey - Enough Time Spent?</t>
  </si>
  <si>
    <t>1 QIP-ED_for_conditions_BME</t>
  </si>
  <si>
    <t>3 QIP-ACSC_Hospitalization</t>
  </si>
  <si>
    <t>6 QIP-All_Cause_ED_visits</t>
  </si>
  <si>
    <t>Red Indicators come from the Ontario Ministry of Health</t>
  </si>
  <si>
    <t>Data Sources</t>
  </si>
  <si>
    <t>MoHLTC RA Monthly</t>
  </si>
  <si>
    <t>EMR</t>
  </si>
  <si>
    <t>Provided by MoHLTC to Practice</t>
  </si>
  <si>
    <t>Practice Appointment Schedule (Manual or EMR)</t>
  </si>
  <si>
    <t>Practice Policy</t>
  </si>
  <si>
    <t>EMR or P-PROMPT or MoHLTC</t>
  </si>
  <si>
    <t>Min</t>
  </si>
  <si>
    <t>Max</t>
  </si>
  <si>
    <t>Measuring your Indicator Value</t>
  </si>
  <si>
    <t>Max Threshold</t>
  </si>
  <si>
    <r>
      <rPr>
        <b/>
        <sz val="12"/>
        <rFont val="Arial MT"/>
        <family val="0"/>
      </rPr>
      <t>Standard Method</t>
    </r>
    <r>
      <rPr>
        <sz val="12"/>
        <rFont val="Arial MT"/>
        <family val="0"/>
      </rPr>
      <t xml:space="preserve">
Mean - 0.68 SD
</t>
    </r>
    <r>
      <rPr>
        <sz val="10"/>
        <rFont val="Arial MT"/>
        <family val="0"/>
      </rPr>
      <t>of all participating practices</t>
    </r>
  </si>
  <si>
    <r>
      <rPr>
        <b/>
        <sz val="12"/>
        <rFont val="Arial MT"/>
        <family val="0"/>
      </rPr>
      <t>Standard Method</t>
    </r>
    <r>
      <rPr>
        <sz val="12"/>
        <rFont val="Arial MT"/>
        <family val="0"/>
      </rPr>
      <t xml:space="preserve">
Mean + 0.68 SD
</t>
    </r>
    <r>
      <rPr>
        <sz val="10"/>
        <rFont val="Arial MT"/>
        <family val="0"/>
      </rPr>
      <t>of all participating practices</t>
    </r>
  </si>
  <si>
    <t>Practice Declaration
Verify by Hospital Survey</t>
  </si>
  <si>
    <t>Practice declaration
Proportion of providers committed to the service
Result is a proportion of committed providers</t>
  </si>
  <si>
    <t>MoHLTC Report to the Practice
Result is the proportion reported</t>
  </si>
  <si>
    <t>MoHLTC Report to the Practice
Result is the number reported</t>
  </si>
  <si>
    <t>Method</t>
  </si>
  <si>
    <t>Current Thresholds</t>
  </si>
  <si>
    <t>Weekly, measure all providers on the same randomly selected day
Measure each providers days to third next available
Exclude blocked time, Include weekends and holidays
Weight the practice result according to Oldman's method
Result is the average of the last 6 weekly results</t>
  </si>
  <si>
    <t>Ask patients on a survey how well they were able to be involved in their care
Result is a Likert scale 0-5 converted to a number (0-5)
Result is the average of measurements</t>
  </si>
  <si>
    <t>Ask patients on a survey how satisfied they were with the time spent
Result is a Likert scale 0-5 converted to a number (0-5)
Result is the average of measurements</t>
  </si>
  <si>
    <t>Practise Survey</t>
  </si>
  <si>
    <t>Ask patients on a survey if they were satisfied with the day of their last appointment
Result is binary Yes =1 No =0, converted to a number (0-5)
Result is the average of measurements</t>
  </si>
  <si>
    <t>From the FHO Reconciliation Advice (RA)
Actual Access Bonus divided by Potential Access Bonus
Result is the 4 month average of ratios</t>
  </si>
  <si>
    <t>% Reconciled Med List in last Yr.</t>
  </si>
  <si>
    <t>Record when Medication Reconciliation is done in EMR as a date
Each month search the EMR to count the number of patients reconciled in the past year.
The result is the proportion of roster reconciled in the past year.</t>
  </si>
  <si>
    <t>% Reconciled Dx List in last Yr.</t>
  </si>
  <si>
    <t>Record when Diagnosis Reconciliation is done in EMR as a date
Each month search the EMR to count the number of patients reconciled in the past year.
The result is the proportion of roster reconciled in the past year.</t>
  </si>
  <si>
    <t>Summary EMR Record on record in the hospital within 24 hrs. of admission</t>
  </si>
  <si>
    <t>2 QIP-% Admitted Pts. seen in office within 7 days</t>
  </si>
  <si>
    <t>4 QIP-Hospital Readmission</t>
  </si>
  <si>
    <t>5 QIP-All Cause-Hospitalizations</t>
  </si>
  <si>
    <t>7 QIP-House Calls</t>
  </si>
  <si>
    <t>% of Palliative Pts. with coverage 24/7</t>
  </si>
  <si>
    <t>% of LTC Pts. with coverage 24/7</t>
  </si>
  <si>
    <t>% of Acute Care Pts. with Chart Communication</t>
  </si>
  <si>
    <t>Flu shots</t>
  </si>
  <si>
    <t>% Pts. screened for DM</t>
  </si>
  <si>
    <t>% Pts. Screened for HTN</t>
  </si>
  <si>
    <t>Wt./1000</t>
  </si>
  <si>
    <t>Min Threshold</t>
  </si>
  <si>
    <t>Ask patients on a survey how many days until the last appointment
Result is numeric
Result is the average of measurements</t>
  </si>
  <si>
    <t>QIP Appendix 1 Survey - Chance to ask questions</t>
  </si>
  <si>
    <t>Ask patients on a survey how well they were able to ask questions
Result is a Likert scale 0-5 converted to a number (0-5)
Result is the average of measurements</t>
  </si>
  <si>
    <t>Practice declaration
Proportion of weekly hours (168) when the office is open to patients
Result is a proportion</t>
  </si>
  <si>
    <t>Parameters as described in the FHO Template agreement
Result is a proportion of committed providers</t>
  </si>
  <si>
    <t>EMR or ICES</t>
  </si>
  <si>
    <t>Proportion of Roster aged 18 months to 30 months old where there is a record of an 18 month assessment as described in the OHIP Schedule of Benefits
Result is a proportion</t>
  </si>
  <si>
    <t>Proportion of rostered patients on Coumadin where there is an INR within the past 60 days with a value between 2.0 and 3.0
Result is a proportion</t>
  </si>
  <si>
    <t>Proportion of rostered patients without a diagnosis of hypertension with a recorded BP within the past 24 months
Result is a proportion</t>
  </si>
  <si>
    <t>Proportion of rostered patients with a diagnosis of hypertension with a recorded BP within the past 12 months and a systolic value of 150 or less
Result is a proportion</t>
  </si>
  <si>
    <t>Diabetes with review in last Year</t>
  </si>
  <si>
    <t>ASHD with review in last Year</t>
  </si>
  <si>
    <t>Asthma with review in last Year</t>
  </si>
  <si>
    <t>Stroke / TIA  with review in last Year</t>
  </si>
  <si>
    <t>Hypertension  with review in last Year</t>
  </si>
  <si>
    <t>COPD with review in last Year</t>
  </si>
  <si>
    <t>Depression with review in last Year</t>
  </si>
  <si>
    <t>Bipolar Affect Disease with review in last Year</t>
  </si>
  <si>
    <t>Schizophrenia with review in last Year</t>
  </si>
  <si>
    <t>Proportion of rostered patients with a diagnosis of Diabetes Mellitus  with a recording of an associated assessment  within the past 12 months
Result is a proportion</t>
  </si>
  <si>
    <t>Proportion of rostered patients with a diagnosis of ASHD, CAD or equivalent, with a recording of an associated assessment  within the past 12 months
Result is a proportion</t>
  </si>
  <si>
    <t>Proportion of rostered patients with a diagnosis of CHF, Cardiomyopathy or equivalent, with a recording of an associated assessment  within the past 12 months
Result is a proportion</t>
  </si>
  <si>
    <t>Proportion of rostered patients with a diagnosis of Asthma or equivalent, with a recording of an associated assessment  within the past 12 months
Result is a proportion</t>
  </si>
  <si>
    <t>Proportion of rostered patients with a diagnosis of Stroke, CVA, TIA or equivalent, with a recording of an associated assessment  within the past 12 months
Result is a proportion</t>
  </si>
  <si>
    <t>Proportion of rostered patients with a diagnosis of hypertension or equivalent, with a recording of an associated assessment  within the past 12 months
Result is a proportion</t>
  </si>
  <si>
    <t>Proportion of rostered patients with a diagnosis of COPD, Emphysema or equivalent, with a recording of an associated assessment  within the past 12 months
Result is a proportion</t>
  </si>
  <si>
    <t>Proportion of rostered patients with a diagnosis of major depression or equivalent, with a recording of an associated assessment  within the past 12 months
Result is a proportion</t>
  </si>
  <si>
    <t>Proportion of rostered patients with a diagnosis of bipolar disease or equivalent, with a recording of an associated assessment  within the past 12 months
Result is a proportion</t>
  </si>
  <si>
    <t>Proportion of rostered patients with a diagnosis of schizophrenia or equivalent, with a recording of an associated assessment  within the past 12 months
Result is a proportion</t>
  </si>
  <si>
    <t>Result</t>
  </si>
  <si>
    <t>Starfield Value</t>
  </si>
  <si>
    <t>Base Rate</t>
  </si>
  <si>
    <t>Head Count</t>
  </si>
  <si>
    <t>FEMALE</t>
  </si>
  <si>
    <t>MALE</t>
  </si>
  <si>
    <t>AGE RANGE</t>
  </si>
  <si>
    <t>Multiplier</t>
  </si>
  <si>
    <t>Census</t>
  </si>
  <si>
    <t>0-4</t>
  </si>
  <si>
    <t>5-9</t>
  </si>
  <si>
    <t>10-14</t>
  </si>
  <si>
    <t>15-19</t>
  </si>
  <si>
    <t>20-24</t>
  </si>
  <si>
    <t>25-29</t>
  </si>
  <si>
    <t>30-34</t>
  </si>
  <si>
    <t>35-39</t>
  </si>
  <si>
    <t>40-44</t>
  </si>
  <si>
    <t>45-49</t>
  </si>
  <si>
    <t>50-54</t>
  </si>
  <si>
    <t>55-59</t>
  </si>
  <si>
    <t>60-64</t>
  </si>
  <si>
    <t>65-69</t>
  </si>
  <si>
    <t>70-74</t>
  </si>
  <si>
    <t>75-79</t>
  </si>
  <si>
    <t>80-84</t>
  </si>
  <si>
    <t>85-89</t>
  </si>
  <si>
    <t>90-100</t>
  </si>
  <si>
    <t>LTC</t>
  </si>
  <si>
    <t>Subtotal $</t>
  </si>
  <si>
    <t>Total $</t>
  </si>
  <si>
    <t>Adjusted Head Count</t>
  </si>
  <si>
    <t>Annual $</t>
  </si>
  <si>
    <t>#</t>
  </si>
  <si>
    <t>Cost</t>
  </si>
  <si>
    <t>Roster Population (use tab "Adjusted Head Count Calculator)</t>
  </si>
  <si>
    <t>Parameters</t>
  </si>
  <si>
    <t>Cost Indicator - Practice Cost /patient/year</t>
  </si>
  <si>
    <t>Capacity</t>
  </si>
  <si>
    <t>Total hours of provider to patient time per week*</t>
  </si>
  <si>
    <t>* include all providers giving comprehensive primary care and exclude providers in non-comprehensive scope (e.g. most MDs and RN(EC) when they are in comprehensive scope of care)
Do not adjust for holidays or other time off</t>
  </si>
  <si>
    <t>Capacity Indicator - Satisfied Relationships/provider hour</t>
  </si>
  <si>
    <r>
      <rPr>
        <b/>
        <sz val="20"/>
        <color indexed="17"/>
        <rFont val="Arial MT"/>
        <family val="0"/>
      </rPr>
      <t>Capacity</t>
    </r>
    <r>
      <rPr>
        <b/>
        <sz val="16"/>
        <rFont val="Arial MT"/>
        <family val="0"/>
      </rPr>
      <t xml:space="preserve"> - Satisfied relationships / provider hour</t>
    </r>
  </si>
  <si>
    <r>
      <rPr>
        <b/>
        <sz val="20"/>
        <color indexed="17"/>
        <rFont val="Arial MT"/>
        <family val="0"/>
      </rPr>
      <t>Practice Cost</t>
    </r>
    <r>
      <rPr>
        <b/>
        <sz val="16"/>
        <rFont val="Arial MT"/>
        <family val="0"/>
      </rPr>
      <t xml:space="preserve"> - $ per patient per year</t>
    </r>
  </si>
  <si>
    <r>
      <rPr>
        <b/>
        <sz val="20"/>
        <color indexed="17"/>
        <rFont val="Arial MT"/>
        <family val="0"/>
      </rPr>
      <t>System Cost</t>
    </r>
    <r>
      <rPr>
        <b/>
        <sz val="16"/>
        <rFont val="Arial MT"/>
        <family val="0"/>
      </rPr>
      <t xml:space="preserve"> - $ per patient per year</t>
    </r>
  </si>
  <si>
    <t>Capacity Assurance Parameters</t>
  </si>
  <si>
    <t>Quality Assurance Parameters</t>
  </si>
  <si>
    <t>Total Health Costs associated with rostered patients in the past 12 months (From ICES)</t>
  </si>
  <si>
    <t>Cost of each Quality Point (per patient)</t>
  </si>
  <si>
    <t>Quality Points for each Thousand in total health Cost (per patient)</t>
  </si>
  <si>
    <t>Assured Value for Money</t>
  </si>
  <si>
    <r>
      <rPr>
        <b/>
        <sz val="20"/>
        <color indexed="17"/>
        <rFont val="Arial MT"/>
        <family val="0"/>
      </rPr>
      <t>Quality Total</t>
    </r>
    <r>
      <rPr>
        <b/>
        <sz val="16"/>
        <rFont val="Arial MT"/>
        <family val="0"/>
      </rPr>
      <t xml:space="preserve"> - Starfield Number</t>
    </r>
  </si>
  <si>
    <t>Practice Survey question suggested by MoHLTC and required by ECFA</t>
  </si>
  <si>
    <t>Proportion of Rostered patients with a current diagnosis of Diabetes where there is a recorded lab value for HgA1c  within the past year with a value of 7.0 or less
Result is a proportion</t>
  </si>
  <si>
    <t>Proportion of Rostered patients with a current diagnosis of Diabetes where there is a recorded BP within the past year with a value of 130/80 or less
Result is a proportion</t>
  </si>
  <si>
    <t>Proportion of Rostered patients with a current diagnosis of Diabetes where there is a recorded lab value for LDL  within the past year with a value of 2.0 or less (both Systolic and Diastolic values in target)
Result is a proportion</t>
  </si>
  <si>
    <t>Proportion of Rostered patients without a current diagnosis of Diabetes where there is a recorded lab value for HgA1c, fasting glucose or random glucose  within the past 3 years
Result is a proportion</t>
  </si>
  <si>
    <t>Proportion of rostered patients with a diagnosis of Smoking or equivalent, with a recording of counselling (may use OHIP codes E079A or K039A)  within the past 12 months
Result is a proportion</t>
  </si>
  <si>
    <t>EMR or ICES (Possible in the future)</t>
  </si>
  <si>
    <t>All public money to your practice in the past 12 months (FHO, FHT, CHC, Hospital stipend)</t>
  </si>
  <si>
    <t>Cost Indicator - Total System Cost  /patient/year</t>
  </si>
  <si>
    <t>AT</t>
  </si>
  <si>
    <t>A</t>
  </si>
  <si>
    <t xml:space="preserve">K </t>
  </si>
  <si>
    <t>T</t>
  </si>
  <si>
    <t>ATK</t>
  </si>
  <si>
    <t>TK</t>
  </si>
  <si>
    <t xml:space="preserve">Did your doctor really find out what your concerns were? </t>
  </si>
  <si>
    <t xml:space="preserve">Did your doctor let you say what you thought was important? </t>
  </si>
  <si>
    <t xml:space="preserve">Did your doctor take your health concerns very seriously? </t>
  </si>
  <si>
    <t xml:space="preserve">Was your doctor concerned about your feelings? </t>
  </si>
  <si>
    <t xml:space="preserve">Do you have confidence in your doctor? </t>
  </si>
  <si>
    <t>Did the staff at the clinic treat you with courtesy and respect?</t>
  </si>
  <si>
    <t>Did your doctor help you feel confident about your ability to take care of your health?</t>
  </si>
  <si>
    <t xml:space="preserve">How much importance did your doctor give to your ideas about your care? </t>
  </si>
  <si>
    <t xml:space="preserve">How comfortable do you feel talking with your doctor about personal problems related to your health condition? </t>
  </si>
  <si>
    <t>How confident are you that your doctor will look after you no matter what happens with your health?</t>
  </si>
  <si>
    <t>Do you feel that the practice can be described as your medical home?</t>
  </si>
  <si>
    <t>Standard Method
Mean - 0.68 SD
of all participating practices</t>
  </si>
  <si>
    <t>Standard Method
Mean + 0.68 SD
of all participating practices</t>
  </si>
  <si>
    <t>Ask indicator question to patients on a survey
Result is a "slider scale" (0-5)
Result is the average of measurements</t>
  </si>
  <si>
    <t>* Values pending data</t>
  </si>
  <si>
    <t>A-Access
K-Knowledge
T-Trust
S-Sensitivity</t>
  </si>
  <si>
    <t>ATS</t>
  </si>
  <si>
    <t>S</t>
  </si>
  <si>
    <r>
      <t xml:space="preserve">Enter Practice results in </t>
    </r>
    <r>
      <rPr>
        <b/>
        <sz val="20"/>
        <color indexed="29"/>
        <rFont val="Arial MT"/>
        <family val="0"/>
      </rPr>
      <t>Column C</t>
    </r>
    <r>
      <rPr>
        <b/>
        <sz val="20"/>
        <rFont val="Arial MT"/>
        <family val="0"/>
      </rPr>
      <t xml:space="preserve">. The Starfield Score appears in </t>
    </r>
    <r>
      <rPr>
        <b/>
        <sz val="20"/>
        <color indexed="17"/>
        <rFont val="Arial MT"/>
        <family val="0"/>
      </rPr>
      <t>D21</t>
    </r>
  </si>
  <si>
    <r>
      <t>Enter Practice Cost inputs in cell</t>
    </r>
    <r>
      <rPr>
        <b/>
        <i/>
        <sz val="20"/>
        <color indexed="10"/>
        <rFont val="Arial MT"/>
        <family val="0"/>
      </rPr>
      <t xml:space="preserve"> </t>
    </r>
    <r>
      <rPr>
        <b/>
        <sz val="20"/>
        <color indexed="29"/>
        <rFont val="Arial MT"/>
        <family val="0"/>
      </rPr>
      <t>H9</t>
    </r>
    <r>
      <rPr>
        <b/>
        <sz val="20"/>
        <rFont val="Arial MT"/>
        <family val="0"/>
      </rPr>
      <t xml:space="preserve">, Practice Total Costs (from ICES) in </t>
    </r>
    <r>
      <rPr>
        <b/>
        <sz val="20"/>
        <color indexed="29"/>
        <rFont val="Arial MT"/>
        <family val="0"/>
      </rPr>
      <t>H10</t>
    </r>
  </si>
  <si>
    <r>
      <t xml:space="preserve">Enter Practice census in </t>
    </r>
    <r>
      <rPr>
        <b/>
        <sz val="20"/>
        <color indexed="10"/>
        <rFont val="Arial MT"/>
        <family val="0"/>
      </rPr>
      <t>next Tab (Adjusted Head Count Calculator)</t>
    </r>
  </si>
  <si>
    <r>
      <t xml:space="preserve">Enter Practice provider hours in Cell </t>
    </r>
    <r>
      <rPr>
        <b/>
        <sz val="20"/>
        <color indexed="29"/>
        <rFont val="Arial MT"/>
        <family val="0"/>
      </rPr>
      <t>H17</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</si>
</sst>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
    <numFmt numFmtId="174" formatCode="0_)"/>
    <numFmt numFmtId="175" formatCode="0.00_)"/>
    <numFmt numFmtId="176" formatCode="0.0_)"/>
    <numFmt numFmtId="177" formatCode="&quot;$&quot;#,##0"/>
    <numFmt numFmtId="178" formatCode="#,##0.0"/>
    <numFmt numFmtId="179" formatCode="m/d"/>
    <numFmt numFmtId="180" formatCode="0.0"/>
    <numFmt numFmtId="181" formatCode="&quot;$&quot;#,##0.00"/>
    <numFmt numFmtId="182" formatCode="&quot;$&quot;#,##0.0"/>
    <numFmt numFmtId="183" formatCode="0.000%"/>
    <numFmt numFmtId="184" formatCode="0.000"/>
    <numFmt numFmtId="185" formatCode="&quot;Yes&quot;;&quot;Yes&quot;;&quot;No&quot;"/>
    <numFmt numFmtId="186" formatCode="&quot;True&quot;;&quot;True&quot;;&quot;False&quot;"/>
    <numFmt numFmtId="187" formatCode="&quot;On&quot;;&quot;On&quot;;&quot;Off&quot;"/>
    <numFmt numFmtId="188" formatCode="[$€-2]\ #,##0.00_);[Red]\([$€-2]\ #,##0.00\)"/>
    <numFmt numFmtId="189" formatCode="[$-409]dddd\,\ mmmm\ dd\,\ yyyy"/>
    <numFmt numFmtId="190" formatCode="m/d/yy;@"/>
    <numFmt numFmtId="191" formatCode="0.000000000000000%"/>
    <numFmt numFmtId="192" formatCode="&quot;$&quot;#,##0.0_);\(&quot;$&quot;#,##0.0\)"/>
    <numFmt numFmtId="193" formatCode="[$-409]h:mm\ AM/PM;@"/>
    <numFmt numFmtId="194" formatCode="[$-409]h:mm:ss\ AM/PM"/>
    <numFmt numFmtId="195" formatCode="#,##0.000"/>
    <numFmt numFmtId="196" formatCode="mmm\-yyyy"/>
    <numFmt numFmtId="197" formatCode="[$-1009]mmmm\-dd\-yy"/>
    <numFmt numFmtId="198" formatCode="m/dd/yy;@"/>
    <numFmt numFmtId="199" formatCode="#,##0.0_ ;\-#,##0.0\ "/>
  </numFmts>
  <fonts count="72">
    <font>
      <sz val="12"/>
      <name val="Arial MT"/>
      <family val="0"/>
    </font>
    <font>
      <sz val="10"/>
      <name val="Arial"/>
      <family val="0"/>
    </font>
    <font>
      <sz val="9"/>
      <name val="Arial MT"/>
      <family val="0"/>
    </font>
    <font>
      <b/>
      <sz val="12"/>
      <name val="Arial MT"/>
      <family val="0"/>
    </font>
    <font>
      <sz val="10"/>
      <name val="Arial MT"/>
      <family val="0"/>
    </font>
    <font>
      <b/>
      <sz val="10"/>
      <name val="Arial MT"/>
      <family val="0"/>
    </font>
    <font>
      <u val="single"/>
      <sz val="12"/>
      <color indexed="12"/>
      <name val="Arial MT"/>
      <family val="0"/>
    </font>
    <font>
      <u val="single"/>
      <sz val="12"/>
      <color indexed="36"/>
      <name val="Arial MT"/>
      <family val="0"/>
    </font>
    <font>
      <sz val="8"/>
      <name val="Arial MT"/>
      <family val="0"/>
    </font>
    <font>
      <b/>
      <sz val="10"/>
      <color indexed="17"/>
      <name val="Arial MT"/>
      <family val="0"/>
    </font>
    <font>
      <b/>
      <sz val="12"/>
      <color indexed="17"/>
      <name val="Arial MT"/>
      <family val="0"/>
    </font>
    <font>
      <b/>
      <sz val="14"/>
      <name val="Arial MT"/>
      <family val="0"/>
    </font>
    <font>
      <b/>
      <sz val="18"/>
      <color indexed="17"/>
      <name val="Arial MT"/>
      <family val="0"/>
    </font>
    <font>
      <sz val="20"/>
      <name val="Arial MT"/>
      <family val="0"/>
    </font>
    <font>
      <sz val="9"/>
      <color indexed="12"/>
      <name val="Arial MT"/>
      <family val="0"/>
    </font>
    <font>
      <b/>
      <sz val="9"/>
      <name val="Arial MT"/>
      <family val="2"/>
    </font>
    <font>
      <b/>
      <sz val="16"/>
      <name val="Arial MT"/>
      <family val="0"/>
    </font>
    <font>
      <b/>
      <sz val="20"/>
      <name val="Arial MT"/>
      <family val="0"/>
    </font>
    <font>
      <b/>
      <sz val="22"/>
      <name val="Arial MT"/>
      <family val="0"/>
    </font>
    <font>
      <b/>
      <sz val="20"/>
      <color indexed="17"/>
      <name val="Arial MT"/>
      <family val="0"/>
    </font>
    <font>
      <sz val="9"/>
      <name val="Tahoma"/>
      <family val="2"/>
    </font>
    <font>
      <b/>
      <sz val="14"/>
      <name val="Tahoma"/>
      <family val="2"/>
    </font>
    <font>
      <b/>
      <sz val="16"/>
      <color indexed="17"/>
      <name val="Arial MT"/>
      <family val="0"/>
    </font>
    <font>
      <sz val="14"/>
      <name val="Arial MT"/>
      <family val="0"/>
    </font>
    <font>
      <sz val="18"/>
      <name val="Arial MT"/>
      <family val="0"/>
    </font>
    <font>
      <b/>
      <sz val="20"/>
      <color indexed="29"/>
      <name val="Arial MT"/>
      <family val="0"/>
    </font>
    <font>
      <b/>
      <i/>
      <sz val="20"/>
      <color indexed="10"/>
      <name val="Arial MT"/>
      <family val="0"/>
    </font>
    <font>
      <b/>
      <sz val="20"/>
      <color indexed="10"/>
      <name val="Arial M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MT"/>
      <family val="0"/>
    </font>
    <font>
      <b/>
      <sz val="12"/>
      <color indexed="9"/>
      <name val="Arial MT"/>
      <family val="0"/>
    </font>
    <font>
      <b/>
      <sz val="16"/>
      <color indexed="10"/>
      <name val="Arial MT"/>
      <family val="0"/>
    </font>
    <font>
      <b/>
      <sz val="12"/>
      <color indexed="10"/>
      <name val="Arial MT"/>
      <family val="0"/>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Arial MT"/>
      <family val="0"/>
    </font>
    <font>
      <b/>
      <sz val="12"/>
      <color theme="0"/>
      <name val="Arial MT"/>
      <family val="0"/>
    </font>
    <font>
      <b/>
      <sz val="16"/>
      <color rgb="FFFF0000"/>
      <name val="Arial MT"/>
      <family val="0"/>
    </font>
    <font>
      <b/>
      <sz val="12"/>
      <color rgb="FFFF0000"/>
      <name val="Arial MT"/>
      <family val="0"/>
    </font>
    <font>
      <b/>
      <sz val="8"/>
      <name val="Arial MT"/>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thick"/>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14"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2" fillId="33" borderId="0" applyNumberFormat="0" applyBorder="0" applyAlignment="0" applyProtection="0"/>
    <xf numFmtId="0" fontId="53" fillId="34" borderId="1" applyNumberFormat="0" applyAlignment="0" applyProtection="0"/>
    <xf numFmtId="0" fontId="54" fillId="3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6"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37" borderId="1" applyNumberFormat="0" applyAlignment="0" applyProtection="0"/>
    <xf numFmtId="0" fontId="61" fillId="0" borderId="6" applyNumberFormat="0" applyFill="0" applyAlignment="0" applyProtection="0"/>
    <xf numFmtId="0" fontId="62" fillId="38" borderId="0" applyNumberFormat="0" applyBorder="0" applyAlignment="0" applyProtection="0"/>
    <xf numFmtId="0" fontId="50" fillId="0" borderId="0">
      <alignment/>
      <protection/>
    </xf>
    <xf numFmtId="0" fontId="0" fillId="39" borderId="7" applyNumberFormat="0" applyFont="0" applyAlignment="0" applyProtection="0"/>
    <xf numFmtId="0" fontId="50" fillId="39" borderId="7" applyNumberFormat="0" applyFont="0" applyAlignment="0" applyProtection="0"/>
    <xf numFmtId="0" fontId="63" fillId="34" borderId="8" applyNumberFormat="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8">
    <xf numFmtId="0" fontId="0" fillId="0" borderId="0" xfId="0" applyAlignment="1">
      <alignment/>
    </xf>
    <xf numFmtId="0" fontId="2" fillId="0" borderId="0" xfId="0" applyFont="1" applyAlignment="1" applyProtection="1">
      <alignment/>
      <protection/>
    </xf>
    <xf numFmtId="0" fontId="3" fillId="0" borderId="0" xfId="0" applyFont="1" applyBorder="1" applyAlignment="1" applyProtection="1">
      <alignment horizontal="center"/>
      <protection/>
    </xf>
    <xf numFmtId="0" fontId="5" fillId="0" borderId="0"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horizontal="center" vertical="center"/>
      <protection/>
    </xf>
    <xf numFmtId="180" fontId="10" fillId="0" borderId="10" xfId="0" applyNumberFormat="1"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protection/>
    </xf>
    <xf numFmtId="180" fontId="12"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wrapText="1"/>
      <protection/>
    </xf>
    <xf numFmtId="0" fontId="13" fillId="0" borderId="0" xfId="0" applyFont="1" applyAlignment="1" applyProtection="1">
      <alignment/>
      <protection/>
    </xf>
    <xf numFmtId="0" fontId="0" fillId="0" borderId="0" xfId="0" applyAlignment="1" applyProtection="1">
      <alignment/>
      <protection/>
    </xf>
    <xf numFmtId="0" fontId="3" fillId="0" borderId="0" xfId="0" applyFont="1" applyAlignment="1" applyProtection="1">
      <alignment horizontal="center"/>
      <protection/>
    </xf>
    <xf numFmtId="0" fontId="11" fillId="0" borderId="0" xfId="0" applyFont="1" applyAlignment="1" applyProtection="1">
      <alignment horizontal="center" vertical="center"/>
      <protection/>
    </xf>
    <xf numFmtId="0" fontId="0" fillId="0" borderId="0" xfId="0" applyAlignment="1" applyProtection="1">
      <alignment vertical="center" wrapText="1"/>
      <protection/>
    </xf>
    <xf numFmtId="0" fontId="0" fillId="0" borderId="0" xfId="0" applyAlignment="1" applyProtection="1">
      <alignment vertical="center"/>
      <protection/>
    </xf>
    <xf numFmtId="0" fontId="13" fillId="0" borderId="0" xfId="0" applyFont="1" applyAlignment="1">
      <alignment/>
    </xf>
    <xf numFmtId="1" fontId="13" fillId="0" borderId="0" xfId="0" applyNumberFormat="1" applyFont="1" applyAlignment="1">
      <alignment/>
    </xf>
    <xf numFmtId="1" fontId="0" fillId="0" borderId="0" xfId="0" applyNumberFormat="1" applyAlignment="1">
      <alignment/>
    </xf>
    <xf numFmtId="44" fontId="14" fillId="6" borderId="0" xfId="52" applyFont="1" applyFill="1" applyAlignment="1" applyProtection="1">
      <alignment horizontal="center"/>
      <protection locked="0"/>
    </xf>
    <xf numFmtId="3" fontId="2" fillId="0" borderId="0" xfId="0" applyNumberFormat="1" applyFont="1" applyAlignment="1" applyProtection="1">
      <alignment/>
      <protection/>
    </xf>
    <xf numFmtId="0" fontId="2" fillId="0" borderId="0" xfId="0" applyFont="1" applyAlignment="1" applyProtection="1">
      <alignment/>
      <protection/>
    </xf>
    <xf numFmtId="164" fontId="2" fillId="0" borderId="0" xfId="0" applyNumberFormat="1" applyFont="1" applyAlignment="1" applyProtection="1">
      <alignment/>
      <protection/>
    </xf>
    <xf numFmtId="0" fontId="15" fillId="0" borderId="0" xfId="0" applyFont="1" applyAlignment="1" applyProtection="1">
      <alignment horizontal="center"/>
      <protection/>
    </xf>
    <xf numFmtId="0" fontId="2" fillId="0" borderId="0" xfId="0" applyFont="1" applyAlignment="1" applyProtection="1">
      <alignment horizontal="center"/>
      <protection/>
    </xf>
    <xf numFmtId="49" fontId="15" fillId="0" borderId="0" xfId="0" applyNumberFormat="1" applyFont="1" applyAlignment="1" applyProtection="1">
      <alignment horizontal="center"/>
      <protection/>
    </xf>
    <xf numFmtId="175" fontId="0" fillId="0" borderId="0" xfId="0" applyNumberFormat="1" applyAlignment="1" applyProtection="1">
      <alignment horizontal="center"/>
      <protection/>
    </xf>
    <xf numFmtId="3" fontId="14" fillId="6" borderId="0" xfId="0" applyNumberFormat="1" applyFont="1" applyFill="1" applyAlignment="1" applyProtection="1">
      <alignment horizontal="center"/>
      <protection locked="0"/>
    </xf>
    <xf numFmtId="164" fontId="2" fillId="0" borderId="0" xfId="0" applyNumberFormat="1" applyFont="1" applyAlignment="1" applyProtection="1">
      <alignment horizontal="center"/>
      <protection/>
    </xf>
    <xf numFmtId="180" fontId="0" fillId="0" borderId="0" xfId="0" applyNumberFormat="1" applyAlignment="1" applyProtection="1">
      <alignment/>
      <protection/>
    </xf>
    <xf numFmtId="0" fontId="16" fillId="0" borderId="0" xfId="0" applyFont="1" applyAlignment="1" applyProtection="1">
      <alignment horizontal="right" vertical="center"/>
      <protection/>
    </xf>
    <xf numFmtId="0" fontId="18" fillId="0" borderId="0" xfId="0" applyFont="1" applyAlignment="1" applyProtection="1">
      <alignment/>
      <protection/>
    </xf>
    <xf numFmtId="0" fontId="11" fillId="0" borderId="0" xfId="0" applyFont="1" applyBorder="1" applyAlignment="1" applyProtection="1">
      <alignment/>
      <protection/>
    </xf>
    <xf numFmtId="1" fontId="16" fillId="0" borderId="0" xfId="0" applyNumberFormat="1" applyFont="1" applyAlignment="1" applyProtection="1">
      <alignment/>
      <protection/>
    </xf>
    <xf numFmtId="0" fontId="17" fillId="0" borderId="0" xfId="0" applyFont="1" applyFill="1" applyBorder="1" applyAlignment="1" applyProtection="1">
      <alignment/>
      <protection/>
    </xf>
    <xf numFmtId="44" fontId="17" fillId="0" borderId="0" xfId="52" applyFont="1" applyFill="1" applyBorder="1" applyAlignment="1" applyProtection="1">
      <alignment/>
      <protection/>
    </xf>
    <xf numFmtId="199" fontId="17" fillId="0" borderId="0" xfId="52" applyNumberFormat="1" applyFont="1" applyFill="1" applyBorder="1" applyAlignment="1" applyProtection="1">
      <alignment/>
      <protection/>
    </xf>
    <xf numFmtId="177" fontId="0" fillId="5" borderId="10" xfId="0" applyNumberFormat="1" applyFill="1" applyBorder="1" applyAlignment="1" applyProtection="1">
      <alignment/>
      <protection locked="0"/>
    </xf>
    <xf numFmtId="180" fontId="67" fillId="0" borderId="0" xfId="0" applyNumberFormat="1" applyFont="1" applyBorder="1" applyAlignment="1" applyProtection="1">
      <alignment horizontal="right" vertical="center"/>
      <protection/>
    </xf>
    <xf numFmtId="177" fontId="12" fillId="0" borderId="0" xfId="0" applyNumberFormat="1" applyFont="1" applyBorder="1" applyAlignment="1" applyProtection="1">
      <alignment horizontal="center" vertical="center"/>
      <protection/>
    </xf>
    <xf numFmtId="0" fontId="11" fillId="0" borderId="0" xfId="0" applyFont="1" applyFill="1" applyBorder="1" applyAlignment="1" applyProtection="1">
      <alignment/>
      <protection/>
    </xf>
    <xf numFmtId="178" fontId="0" fillId="5" borderId="10" xfId="0" applyNumberFormat="1" applyFill="1" applyBorder="1" applyAlignment="1" applyProtection="1">
      <alignment/>
      <protection locked="0"/>
    </xf>
    <xf numFmtId="0" fontId="3" fillId="0" borderId="13" xfId="0" applyFont="1" applyBorder="1" applyAlignment="1" applyProtection="1">
      <alignment horizontal="center" vertical="center"/>
      <protection/>
    </xf>
    <xf numFmtId="0" fontId="3" fillId="5" borderId="10" xfId="0" applyFont="1" applyFill="1" applyBorder="1" applyAlignment="1" applyProtection="1">
      <alignment horizontal="center" vertical="center"/>
      <protection/>
    </xf>
    <xf numFmtId="0" fontId="0" fillId="40" borderId="0" xfId="0" applyFill="1" applyAlignment="1" applyProtection="1">
      <alignment/>
      <protection/>
    </xf>
    <xf numFmtId="181" fontId="17" fillId="40" borderId="11" xfId="0" applyNumberFormat="1" applyFont="1" applyFill="1" applyBorder="1" applyAlignment="1" applyProtection="1">
      <alignment/>
      <protection/>
    </xf>
    <xf numFmtId="180" fontId="68" fillId="0" borderId="0" xfId="0" applyNumberFormat="1" applyFont="1" applyAlignment="1" applyProtection="1">
      <alignment/>
      <protection/>
    </xf>
    <xf numFmtId="0" fontId="9" fillId="0" borderId="14" xfId="0" applyFont="1" applyBorder="1" applyAlignment="1" applyProtection="1">
      <alignment horizontal="center" vertical="center"/>
      <protection/>
    </xf>
    <xf numFmtId="0" fontId="22" fillId="0" borderId="0" xfId="0" applyFont="1" applyBorder="1" applyAlignment="1" applyProtection="1">
      <alignment vertical="center" wrapText="1"/>
      <protection/>
    </xf>
    <xf numFmtId="0" fontId="69" fillId="0" borderId="0" xfId="0" applyFont="1" applyBorder="1" applyAlignment="1" applyProtection="1">
      <alignment vertical="center" wrapText="1"/>
      <protection/>
    </xf>
    <xf numFmtId="0" fontId="22" fillId="0" borderId="0" xfId="0" applyFont="1" applyAlignment="1" applyProtection="1">
      <alignment vertical="center" wrapText="1"/>
      <protection/>
    </xf>
    <xf numFmtId="180" fontId="69" fillId="0" borderId="0" xfId="0" applyNumberFormat="1" applyFont="1" applyBorder="1" applyAlignment="1" applyProtection="1">
      <alignment horizontal="center" vertical="center"/>
      <protection/>
    </xf>
    <xf numFmtId="180" fontId="69" fillId="0" borderId="10" xfId="0" applyNumberFormat="1" applyFont="1" applyBorder="1" applyAlignment="1" applyProtection="1">
      <alignment horizontal="center" vertical="center"/>
      <protection/>
    </xf>
    <xf numFmtId="180" fontId="22" fillId="0" borderId="0" xfId="0" applyNumberFormat="1" applyFont="1" applyBorder="1" applyAlignment="1" applyProtection="1">
      <alignment horizontal="center" vertical="center"/>
      <protection/>
    </xf>
    <xf numFmtId="9" fontId="22" fillId="0" borderId="0" xfId="0" applyNumberFormat="1" applyFont="1" applyBorder="1" applyAlignment="1" applyProtection="1">
      <alignment horizontal="center" vertical="center"/>
      <protection/>
    </xf>
    <xf numFmtId="180" fontId="22" fillId="0" borderId="10" xfId="0" applyNumberFormat="1" applyFont="1" applyBorder="1" applyAlignment="1" applyProtection="1">
      <alignment horizontal="center" vertical="center"/>
      <protection/>
    </xf>
    <xf numFmtId="9" fontId="69" fillId="0" borderId="0" xfId="0" applyNumberFormat="1" applyFont="1" applyBorder="1" applyAlignment="1" applyProtection="1">
      <alignment horizontal="center" vertical="center"/>
      <protection/>
    </xf>
    <xf numFmtId="10" fontId="69" fillId="0" borderId="0" xfId="0" applyNumberFormat="1" applyFont="1" applyBorder="1" applyAlignment="1" applyProtection="1">
      <alignment horizontal="center" vertical="center"/>
      <protection/>
    </xf>
    <xf numFmtId="1" fontId="69" fillId="0" borderId="0" xfId="0" applyNumberFormat="1" applyFont="1" applyBorder="1" applyAlignment="1" applyProtection="1">
      <alignment horizontal="center" vertical="center"/>
      <protection/>
    </xf>
    <xf numFmtId="172" fontId="22" fillId="0" borderId="0" xfId="0" applyNumberFormat="1" applyFont="1" applyBorder="1" applyAlignment="1" applyProtection="1">
      <alignment horizontal="center" vertical="center"/>
      <protection/>
    </xf>
    <xf numFmtId="0" fontId="22" fillId="0" borderId="10" xfId="0" applyFont="1" applyBorder="1" applyAlignment="1" applyProtection="1">
      <alignment horizontal="center" vertical="center"/>
      <protection locked="0"/>
    </xf>
    <xf numFmtId="0" fontId="17" fillId="0" borderId="0" xfId="0" applyFont="1" applyBorder="1" applyAlignment="1" applyProtection="1">
      <alignment vertical="center"/>
      <protection/>
    </xf>
    <xf numFmtId="0" fontId="13" fillId="0" borderId="0" xfId="0" applyFont="1" applyAlignment="1" applyProtection="1">
      <alignment horizontal="center" vertical="center"/>
      <protection/>
    </xf>
    <xf numFmtId="0" fontId="17" fillId="0" borderId="0" xfId="0" applyFont="1" applyBorder="1" applyAlignment="1" applyProtection="1">
      <alignment horizontal="center" vertical="center"/>
      <protection/>
    </xf>
    <xf numFmtId="0" fontId="0" fillId="0" borderId="0" xfId="0" applyBorder="1" applyAlignment="1" applyProtection="1">
      <alignment/>
      <protection/>
    </xf>
    <xf numFmtId="0" fontId="23" fillId="0" borderId="0" xfId="0" applyFont="1" applyAlignment="1" applyProtection="1">
      <alignment vertical="center" wrapText="1"/>
      <protection/>
    </xf>
    <xf numFmtId="0" fontId="24" fillId="0" borderId="0" xfId="0" applyFont="1" applyAlignment="1" applyProtection="1">
      <alignment vertical="center" wrapText="1"/>
      <protection/>
    </xf>
    <xf numFmtId="0" fontId="17" fillId="0" borderId="0" xfId="0" applyFont="1" applyAlignment="1" applyProtection="1">
      <alignment/>
      <protection/>
    </xf>
    <xf numFmtId="0" fontId="16" fillId="0" borderId="0" xfId="0" applyFont="1" applyAlignment="1" applyProtection="1">
      <alignment horizontal="center" vertical="center"/>
      <protection/>
    </xf>
    <xf numFmtId="0" fontId="70" fillId="0" borderId="0" xfId="0" applyFont="1" applyBorder="1" applyAlignment="1" applyProtection="1">
      <alignment vertical="center"/>
      <protection/>
    </xf>
    <xf numFmtId="0" fontId="23" fillId="0" borderId="0" xfId="0" applyFont="1" applyAlignment="1" applyProtection="1">
      <alignment horizontal="left" vertical="center" wrapText="1"/>
      <protection/>
    </xf>
    <xf numFmtId="0" fontId="23" fillId="0" borderId="0" xfId="0" applyFont="1" applyAlignment="1">
      <alignment horizontal="left" vertical="center"/>
    </xf>
    <xf numFmtId="0" fontId="0" fillId="0" borderId="11" xfId="0" applyBorder="1" applyAlignment="1" applyProtection="1">
      <alignment horizontal="center"/>
      <protection/>
    </xf>
    <xf numFmtId="0" fontId="18" fillId="40" borderId="0" xfId="0" applyFont="1" applyFill="1" applyAlignment="1" applyProtection="1">
      <alignment horizontal="center" vertical="center"/>
      <protection/>
    </xf>
    <xf numFmtId="0" fontId="17" fillId="40" borderId="11" xfId="0" applyFont="1" applyFill="1" applyBorder="1" applyAlignment="1" applyProtection="1">
      <alignment horizontal="left"/>
      <protection/>
    </xf>
    <xf numFmtId="0" fontId="5" fillId="0" borderId="0" xfId="0" applyFont="1" applyAlignment="1" applyProtection="1">
      <alignment horizontal="center" vertical="center" wrapText="1"/>
      <protection/>
    </xf>
    <xf numFmtId="0" fontId="5" fillId="0" borderId="0" xfId="0" applyFont="1" applyAlignment="1">
      <alignment horizontal="center" vertical="center"/>
    </xf>
    <xf numFmtId="0" fontId="5" fillId="0" borderId="15" xfId="0" applyFont="1" applyBorder="1" applyAlignment="1">
      <alignment horizontal="center" vertical="center"/>
    </xf>
    <xf numFmtId="180" fontId="22" fillId="0" borderId="0" xfId="0" applyNumberFormat="1" applyFont="1" applyBorder="1" applyAlignment="1" applyProtection="1">
      <alignment horizontal="center" vertical="center" wrapText="1"/>
      <protection/>
    </xf>
    <xf numFmtId="180" fontId="22" fillId="0" borderId="16" xfId="0" applyNumberFormat="1" applyFont="1" applyBorder="1" applyAlignment="1" applyProtection="1">
      <alignment horizontal="center" vertical="center" wrapText="1"/>
      <protection/>
    </xf>
    <xf numFmtId="0" fontId="15" fillId="0" borderId="0" xfId="0" applyFont="1" applyAlignment="1" applyProtection="1">
      <alignment horizontal="center"/>
      <protection/>
    </xf>
    <xf numFmtId="178" fontId="17" fillId="5" borderId="10" xfId="0" applyNumberFormat="1" applyFont="1" applyFill="1" applyBorder="1" applyAlignment="1" applyProtection="1">
      <alignment horizontal="center" vertical="center"/>
      <protection locked="0"/>
    </xf>
    <xf numFmtId="172" fontId="17" fillId="5" borderId="10" xfId="0" applyNumberFormat="1" applyFont="1" applyFill="1" applyBorder="1" applyAlignment="1" applyProtection="1">
      <alignment horizontal="center" vertical="center"/>
      <protection locked="0"/>
    </xf>
    <xf numFmtId="3" fontId="17" fillId="5" borderId="10" xfId="0" applyNumberFormat="1" applyFont="1" applyFill="1" applyBorder="1" applyAlignment="1" applyProtection="1">
      <alignment horizontal="center" vertical="center"/>
      <protection locked="0"/>
    </xf>
    <xf numFmtId="177" fontId="17" fillId="5" borderId="10" xfId="0" applyNumberFormat="1" applyFont="1" applyFill="1" applyBorder="1" applyAlignment="1" applyProtection="1">
      <alignment horizontal="center" vertical="center"/>
      <protection locked="0"/>
    </xf>
  </cellXfs>
  <cellStyles count="5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te" xfId="66"/>
    <cellStyle name="Note 2" xfId="67"/>
    <cellStyle name="Output" xfId="68"/>
    <cellStyle name="Percent" xfId="69"/>
    <cellStyle name="Title" xfId="70"/>
    <cellStyle name="Total" xfId="71"/>
    <cellStyle name="Warning Text" xfId="72"/>
  </cellStyles>
  <dxfs count="16">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41"/>
  <sheetViews>
    <sheetView tabSelected="1" zoomScale="70" zoomScaleNormal="70" zoomScalePageLayoutView="0" workbookViewId="0" topLeftCell="A1">
      <selection activeCell="H9" sqref="H9"/>
    </sheetView>
  </sheetViews>
  <sheetFormatPr defaultColWidth="8.88671875" defaultRowHeight="15"/>
  <cols>
    <col min="1" max="1" width="4.10546875" style="14" customWidth="1"/>
    <col min="2" max="2" width="43.4453125" style="14" customWidth="1"/>
    <col min="3" max="4" width="11.88671875" style="14" customWidth="1"/>
    <col min="5" max="5" width="8.21484375" style="14" customWidth="1"/>
    <col min="6" max="6" width="9.10546875" style="14" customWidth="1"/>
    <col min="7" max="7" width="7.6640625" style="14" customWidth="1"/>
    <col min="8" max="8" width="33.3359375" style="14" customWidth="1"/>
    <col min="9" max="9" width="50.5546875" style="14" customWidth="1"/>
    <col min="10" max="11" width="19.10546875" style="14" customWidth="1"/>
    <col min="12" max="12" width="8.88671875" style="14" customWidth="1"/>
    <col min="13" max="13" width="12.21484375" style="14" customWidth="1"/>
    <col min="14" max="16384" width="8.88671875" style="14" customWidth="1"/>
  </cols>
  <sheetData>
    <row r="1" ht="26.25">
      <c r="B1" s="70" t="s">
        <v>180</v>
      </c>
    </row>
    <row r="2" ht="26.25">
      <c r="B2" s="70" t="s">
        <v>181</v>
      </c>
    </row>
    <row r="3" ht="26.25">
      <c r="B3" s="70" t="s">
        <v>182</v>
      </c>
    </row>
    <row r="4" ht="26.25">
      <c r="B4" s="70" t="s">
        <v>183</v>
      </c>
    </row>
    <row r="5" ht="15.75" customHeight="1">
      <c r="B5" s="13"/>
    </row>
    <row r="6" spans="2:8" ht="27.75">
      <c r="B6" s="34" t="s">
        <v>129</v>
      </c>
      <c r="C6" s="1"/>
      <c r="D6" s="1"/>
      <c r="E6" s="1"/>
      <c r="F6" s="1"/>
      <c r="G6" s="1"/>
      <c r="H6" s="32"/>
    </row>
    <row r="7" spans="2:8" ht="18">
      <c r="B7" s="35" t="s">
        <v>131</v>
      </c>
      <c r="C7" s="1"/>
      <c r="D7" s="1"/>
      <c r="E7" s="1"/>
      <c r="F7" s="1"/>
      <c r="G7" s="1"/>
      <c r="H7" s="32"/>
    </row>
    <row r="8" spans="2:8" ht="21" thickBot="1">
      <c r="B8" s="35" t="s">
        <v>130</v>
      </c>
      <c r="C8" s="4"/>
      <c r="D8" s="4"/>
      <c r="E8" s="4"/>
      <c r="F8" s="4"/>
      <c r="G8" s="2"/>
      <c r="H8" s="36">
        <f>'Adjusted Head Count Calculator'!C1</f>
        <v>0</v>
      </c>
    </row>
    <row r="9" spans="2:8" ht="19.5" thickBot="1" thickTop="1">
      <c r="B9" s="35" t="s">
        <v>154</v>
      </c>
      <c r="H9" s="40"/>
    </row>
    <row r="10" spans="2:8" ht="19.5" thickBot="1" thickTop="1">
      <c r="B10" s="43" t="s">
        <v>142</v>
      </c>
      <c r="H10" s="40"/>
    </row>
    <row r="11" spans="2:8" ht="27" thickTop="1">
      <c r="B11" s="37" t="s">
        <v>132</v>
      </c>
      <c r="H11" s="38">
        <f>IF(H9="","",H9/H8)</f>
      </c>
    </row>
    <row r="12" spans="2:8" ht="26.25">
      <c r="B12" s="37" t="s">
        <v>155</v>
      </c>
      <c r="H12" s="38">
        <f>IF(H10="","",H10/H8)</f>
      </c>
    </row>
    <row r="13" ht="15"/>
    <row r="14" ht="27.75">
      <c r="B14" s="34" t="s">
        <v>133</v>
      </c>
    </row>
    <row r="15" ht="23.25" customHeight="1">
      <c r="B15" s="35" t="s">
        <v>131</v>
      </c>
    </row>
    <row r="16" spans="2:8" ht="25.5" customHeight="1" thickBot="1">
      <c r="B16" s="35" t="s">
        <v>130</v>
      </c>
      <c r="H16" s="36">
        <f>'Adjusted Head Count Calculator'!C1</f>
        <v>0</v>
      </c>
    </row>
    <row r="17" spans="2:8" ht="26.25" customHeight="1" thickBot="1" thickTop="1">
      <c r="B17" s="35" t="s">
        <v>134</v>
      </c>
      <c r="H17" s="44"/>
    </row>
    <row r="18" spans="2:4" ht="79.5" customHeight="1" thickTop="1">
      <c r="B18" s="73" t="s">
        <v>135</v>
      </c>
      <c r="C18" s="74"/>
      <c r="D18" s="74"/>
    </row>
    <row r="19" spans="2:8" ht="26.25">
      <c r="B19" s="37" t="s">
        <v>136</v>
      </c>
      <c r="H19" s="39">
        <f>IF(H17="","",H16/H17)</f>
      </c>
    </row>
    <row r="20" spans="2:8" ht="15.75" customHeight="1">
      <c r="B20" s="37"/>
      <c r="H20" s="39"/>
    </row>
    <row r="21" spans="3:4" ht="26.25">
      <c r="C21" s="33" t="s">
        <v>146</v>
      </c>
      <c r="D21" s="11">
        <f>D87</f>
        <v>0</v>
      </c>
    </row>
    <row r="22" spans="3:4" ht="26.25">
      <c r="C22" s="33" t="s">
        <v>137</v>
      </c>
      <c r="D22" s="11">
        <f>H19</f>
      </c>
    </row>
    <row r="23" spans="3:4" ht="26.25">
      <c r="C23" s="33" t="s">
        <v>138</v>
      </c>
      <c r="D23" s="11">
        <f>H11</f>
      </c>
    </row>
    <row r="24" spans="3:4" ht="26.25">
      <c r="C24" s="33" t="s">
        <v>139</v>
      </c>
      <c r="D24" s="42">
        <f>H12</f>
      </c>
    </row>
    <row r="25" spans="3:12" ht="28.5" thickBot="1">
      <c r="C25" s="33"/>
      <c r="D25" s="11"/>
      <c r="E25" s="45" t="s">
        <v>31</v>
      </c>
      <c r="F25" s="45" t="s">
        <v>32</v>
      </c>
      <c r="H25" s="76" t="s">
        <v>145</v>
      </c>
      <c r="I25" s="76"/>
      <c r="J25" s="47"/>
      <c r="K25" s="47"/>
      <c r="L25" s="47"/>
    </row>
    <row r="26" spans="3:12" ht="27.75" thickBot="1" thickTop="1">
      <c r="C26" s="33"/>
      <c r="D26" s="41" t="s">
        <v>141</v>
      </c>
      <c r="E26" s="46">
        <v>150</v>
      </c>
      <c r="F26" s="46">
        <v>500</v>
      </c>
      <c r="G26" s="49">
        <f>IF(D87&lt;E26,0,IF(D87&gt;F26,D87,(D87/(D87-E26))*(H19-E26)))</f>
        <v>0</v>
      </c>
      <c r="H26" s="48">
        <f>IF(D87=0,"",D24/G27)</f>
      </c>
      <c r="I26" s="77" t="s">
        <v>143</v>
      </c>
      <c r="J26" s="77"/>
      <c r="K26" s="77"/>
      <c r="L26" s="77"/>
    </row>
    <row r="27" spans="3:13" ht="27.75" thickBot="1" thickTop="1">
      <c r="C27" s="33"/>
      <c r="D27" s="41" t="s">
        <v>140</v>
      </c>
      <c r="E27" s="46">
        <v>30</v>
      </c>
      <c r="F27" s="46">
        <v>58</v>
      </c>
      <c r="G27" s="49">
        <f>IF(D22&lt;E27,0,IF(D22&gt;F27,G26,(G26/(F27-E27))*(D22-E27)))</f>
        <v>0</v>
      </c>
      <c r="H27" s="48">
        <f>IF(D87=0,"",G27/(D24)*1000)</f>
      </c>
      <c r="I27" s="77" t="s">
        <v>144</v>
      </c>
      <c r="J27" s="77"/>
      <c r="K27" s="77"/>
      <c r="L27" s="77"/>
      <c r="M27" s="78" t="s">
        <v>177</v>
      </c>
    </row>
    <row r="28" ht="15.75" thickTop="1">
      <c r="M28" s="79"/>
    </row>
    <row r="29" spans="5:13" ht="16.5" thickBot="1">
      <c r="E29" s="75" t="s">
        <v>42</v>
      </c>
      <c r="F29" s="75"/>
      <c r="I29" s="15" t="s">
        <v>33</v>
      </c>
      <c r="M29" s="80"/>
    </row>
    <row r="30" spans="1:13" ht="36" customHeight="1" thickBot="1" thickTop="1">
      <c r="A30" s="65" t="s">
        <v>128</v>
      </c>
      <c r="B30" s="64" t="s">
        <v>0</v>
      </c>
      <c r="C30" s="66" t="s">
        <v>95</v>
      </c>
      <c r="D30" s="12" t="s">
        <v>96</v>
      </c>
      <c r="E30" s="7" t="s">
        <v>31</v>
      </c>
      <c r="F30" s="8" t="s">
        <v>32</v>
      </c>
      <c r="G30" s="5" t="s">
        <v>64</v>
      </c>
      <c r="H30" s="16" t="s">
        <v>24</v>
      </c>
      <c r="I30" s="9" t="s">
        <v>41</v>
      </c>
      <c r="J30" s="9" t="s">
        <v>65</v>
      </c>
      <c r="K30" s="9" t="s">
        <v>34</v>
      </c>
      <c r="M30" s="63"/>
    </row>
    <row r="31" spans="1:13" s="18" customFormat="1" ht="75" customHeight="1" thickBot="1" thickTop="1">
      <c r="A31" s="71">
        <v>1</v>
      </c>
      <c r="B31" s="52" t="s">
        <v>17</v>
      </c>
      <c r="C31" s="84"/>
      <c r="D31" s="54">
        <f>IF(C31="",0,IF(C31&gt;E31,0,IF(C31&lt;F31,G31,(G31/(F31-E31))*(C31-E31))))</f>
        <v>0</v>
      </c>
      <c r="E31" s="54">
        <v>1.9534949989922867</v>
      </c>
      <c r="F31" s="54">
        <v>0.9433685465494054</v>
      </c>
      <c r="G31" s="55">
        <v>15.624999999999998</v>
      </c>
      <c r="H31" s="69" t="s">
        <v>147</v>
      </c>
      <c r="I31" s="68" t="s">
        <v>66</v>
      </c>
      <c r="J31" s="17" t="s">
        <v>36</v>
      </c>
      <c r="K31" s="17" t="s">
        <v>35</v>
      </c>
      <c r="M31" s="63" t="s">
        <v>156</v>
      </c>
    </row>
    <row r="32" spans="1:13" s="18" customFormat="1" ht="94.5" customHeight="1" thickBot="1" thickTop="1">
      <c r="A32" s="71">
        <v>2</v>
      </c>
      <c r="B32" s="52" t="s">
        <v>67</v>
      </c>
      <c r="C32" s="84"/>
      <c r="D32" s="54">
        <f>IF(C32&lt;E32,0,IF(C32&gt;F32,G32,(G32/(F32-E32))*(C32-E32)))</f>
        <v>0</v>
      </c>
      <c r="E32" s="54">
        <v>4.249268534622101</v>
      </c>
      <c r="F32" s="54">
        <v>4.569981972598332</v>
      </c>
      <c r="G32" s="55">
        <v>27.960526315789473</v>
      </c>
      <c r="H32" s="69" t="s">
        <v>147</v>
      </c>
      <c r="I32" s="68" t="s">
        <v>68</v>
      </c>
      <c r="J32" s="17" t="s">
        <v>35</v>
      </c>
      <c r="K32" s="17" t="s">
        <v>36</v>
      </c>
      <c r="M32" s="63" t="s">
        <v>178</v>
      </c>
    </row>
    <row r="33" spans="1:13" s="18" customFormat="1" ht="100.5" customHeight="1" thickBot="1" thickTop="1">
      <c r="A33" s="71">
        <v>3</v>
      </c>
      <c r="B33" s="52" t="s">
        <v>18</v>
      </c>
      <c r="C33" s="84"/>
      <c r="D33" s="54">
        <f>IF(C33&lt;E33,0,IF(C33&gt;F33,G33,(G33/(F33-E33))*(C33-E33)))</f>
        <v>0</v>
      </c>
      <c r="E33" s="54">
        <v>4.153728991222984</v>
      </c>
      <c r="F33" s="54">
        <v>4.552936254491499</v>
      </c>
      <c r="G33" s="55">
        <v>37.00657894736842</v>
      </c>
      <c r="H33" s="69" t="s">
        <v>147</v>
      </c>
      <c r="I33" s="68" t="s">
        <v>44</v>
      </c>
      <c r="J33" s="17" t="s">
        <v>35</v>
      </c>
      <c r="K33" s="17" t="s">
        <v>36</v>
      </c>
      <c r="M33" s="63" t="s">
        <v>178</v>
      </c>
    </row>
    <row r="34" spans="1:13" s="18" customFormat="1" ht="91.5" customHeight="1" thickBot="1" thickTop="1">
      <c r="A34" s="71">
        <v>4</v>
      </c>
      <c r="B34" s="52" t="s">
        <v>19</v>
      </c>
      <c r="C34" s="84"/>
      <c r="D34" s="54">
        <f>IF(C34&lt;E34,0,IF(C34&gt;F34,G34,(G34/(F34-E34))*(C34-E34)))</f>
        <v>0</v>
      </c>
      <c r="E34" s="54">
        <v>4.311443467902913</v>
      </c>
      <c r="F34" s="54">
        <v>4.684321149617707</v>
      </c>
      <c r="G34" s="55">
        <v>25.49342105263158</v>
      </c>
      <c r="H34" s="69" t="s">
        <v>147</v>
      </c>
      <c r="I34" s="68" t="s">
        <v>45</v>
      </c>
      <c r="J34" s="17" t="s">
        <v>35</v>
      </c>
      <c r="K34" s="17" t="s">
        <v>36</v>
      </c>
      <c r="M34" s="63" t="s">
        <v>178</v>
      </c>
    </row>
    <row r="35" spans="1:13" s="18" customFormat="1" ht="102.75" customHeight="1" thickBot="1" thickTop="1">
      <c r="A35" s="71">
        <v>5</v>
      </c>
      <c r="B35" s="51" t="s">
        <v>16</v>
      </c>
      <c r="C35" s="85"/>
      <c r="D35" s="56">
        <f>IF(C35&lt;E35,0,IF(C35&gt;F35,G35,(G35/(F35-E35))*(C35-E35)))</f>
        <v>0</v>
      </c>
      <c r="E35" s="57">
        <v>0.9568940036960952</v>
      </c>
      <c r="F35" s="57">
        <v>1.006000244912439</v>
      </c>
      <c r="G35" s="58">
        <v>10.69078947368421</v>
      </c>
      <c r="H35" s="69" t="s">
        <v>46</v>
      </c>
      <c r="I35" s="68" t="s">
        <v>47</v>
      </c>
      <c r="J35" s="17" t="s">
        <v>35</v>
      </c>
      <c r="K35" s="17" t="s">
        <v>36</v>
      </c>
      <c r="M35" s="63" t="s">
        <v>156</v>
      </c>
    </row>
    <row r="36" spans="1:13" s="18" customFormat="1" ht="81.75" customHeight="1" thickBot="1" thickTop="1">
      <c r="A36" s="71">
        <v>6</v>
      </c>
      <c r="B36" s="51" t="s">
        <v>15</v>
      </c>
      <c r="C36" s="85"/>
      <c r="D36" s="56">
        <f>IF(C36="",0,IF(C36&lt;E36,0,IF(C36&gt;F36,G36,(G36/(F36-E36))*(C36-E36))))</f>
        <v>0</v>
      </c>
      <c r="E36" s="57">
        <v>-0.14718650561648797</v>
      </c>
      <c r="F36" s="57">
        <v>0.5311251692814811</v>
      </c>
      <c r="G36" s="58">
        <v>18.092105263157894</v>
      </c>
      <c r="H36" s="69" t="s">
        <v>25</v>
      </c>
      <c r="I36" s="68" t="s">
        <v>48</v>
      </c>
      <c r="J36" s="17" t="s">
        <v>35</v>
      </c>
      <c r="K36" s="17" t="s">
        <v>36</v>
      </c>
      <c r="M36" s="63" t="s">
        <v>158</v>
      </c>
    </row>
    <row r="37" spans="1:13" s="18" customFormat="1" ht="117.75" customHeight="1" thickBot="1" thickTop="1">
      <c r="A37" s="71">
        <v>7</v>
      </c>
      <c r="B37" s="51" t="s">
        <v>49</v>
      </c>
      <c r="C37" s="85"/>
      <c r="D37" s="56">
        <f>IF(C37&lt;E37,0,IF(C37&gt;F37,G37,(G37/(F37-E37))*(C37-E37)))</f>
        <v>0</v>
      </c>
      <c r="E37" s="57">
        <v>0.1656248371100663</v>
      </c>
      <c r="F37" s="57">
        <v>0.43053257771390796</v>
      </c>
      <c r="G37" s="58">
        <v>28.782894736842103</v>
      </c>
      <c r="H37" s="69" t="s">
        <v>26</v>
      </c>
      <c r="I37" s="68" t="s">
        <v>50</v>
      </c>
      <c r="J37" s="17" t="s">
        <v>35</v>
      </c>
      <c r="K37" s="17" t="s">
        <v>36</v>
      </c>
      <c r="M37" s="63" t="s">
        <v>158</v>
      </c>
    </row>
    <row r="38" spans="1:13" s="18" customFormat="1" ht="114.75" customHeight="1" thickBot="1" thickTop="1">
      <c r="A38" s="71">
        <v>8</v>
      </c>
      <c r="B38" s="51" t="s">
        <v>51</v>
      </c>
      <c r="C38" s="85"/>
      <c r="D38" s="56">
        <f>IF(C38&lt;E38,0,IF(C38&gt;F38,G38,(G38/(F38-E38))*(C38-E38)))</f>
        <v>0</v>
      </c>
      <c r="E38" s="57">
        <v>0.09824097281222968</v>
      </c>
      <c r="F38" s="57">
        <v>0.3143339164984371</v>
      </c>
      <c r="G38" s="58">
        <v>27.960526315789473</v>
      </c>
      <c r="H38" s="69" t="s">
        <v>26</v>
      </c>
      <c r="I38" s="68" t="s">
        <v>52</v>
      </c>
      <c r="J38" s="17" t="s">
        <v>35</v>
      </c>
      <c r="K38" s="17" t="s">
        <v>36</v>
      </c>
      <c r="M38" s="63" t="s">
        <v>158</v>
      </c>
    </row>
    <row r="39" spans="1:13" s="18" customFormat="1" ht="62.25" thickBot="1" thickTop="1">
      <c r="A39" s="71">
        <v>9</v>
      </c>
      <c r="B39" s="51" t="s">
        <v>53</v>
      </c>
      <c r="C39" s="85"/>
      <c r="D39" s="56">
        <f>IF(C39&lt;E39,0,IF(C39&gt;F39,G39,(G39/(F39-E39))*(C39-E39)))</f>
        <v>0</v>
      </c>
      <c r="E39" s="57">
        <v>0.7999999999999998</v>
      </c>
      <c r="F39" s="57">
        <v>0.8</v>
      </c>
      <c r="G39" s="58">
        <v>36.18421052631579</v>
      </c>
      <c r="H39" s="69" t="s">
        <v>37</v>
      </c>
      <c r="I39" s="68" t="s">
        <v>38</v>
      </c>
      <c r="J39" s="17" t="s">
        <v>35</v>
      </c>
      <c r="K39" s="17" t="s">
        <v>36</v>
      </c>
      <c r="M39" s="63" t="s">
        <v>156</v>
      </c>
    </row>
    <row r="40" spans="1:13" s="18" customFormat="1" ht="48" thickBot="1" thickTop="1">
      <c r="A40" s="71">
        <v>10</v>
      </c>
      <c r="B40" s="52" t="s">
        <v>54</v>
      </c>
      <c r="C40" s="85"/>
      <c r="D40" s="54">
        <f>IF(C40="",0,IF(C40&lt;E40,0,IF(C40&gt;F40,G40,-(G40/(E40-F40))*(C40-E40))))</f>
        <v>0</v>
      </c>
      <c r="E40" s="59">
        <v>0.1</v>
      </c>
      <c r="F40" s="59">
        <v>0.6</v>
      </c>
      <c r="G40" s="55">
        <v>11.51315789473684</v>
      </c>
      <c r="H40" s="69" t="s">
        <v>27</v>
      </c>
      <c r="I40" s="68" t="s">
        <v>39</v>
      </c>
      <c r="J40" s="17" t="s">
        <v>35</v>
      </c>
      <c r="K40" s="17" t="s">
        <v>36</v>
      </c>
      <c r="M40" s="63" t="s">
        <v>156</v>
      </c>
    </row>
    <row r="41" spans="1:13" s="18" customFormat="1" ht="48" thickBot="1" thickTop="1">
      <c r="A41" s="71">
        <v>11</v>
      </c>
      <c r="B41" s="52" t="s">
        <v>21</v>
      </c>
      <c r="C41" s="85"/>
      <c r="D41" s="54">
        <f>IF(C41="",0,IF(C41&gt;F41,0,IF(C41&lt;E41,G41,(G41/(F41-E41))*(C41-E41))))</f>
        <v>0</v>
      </c>
      <c r="E41" s="60">
        <v>0.0015</v>
      </c>
      <c r="F41" s="60">
        <v>0.0035</v>
      </c>
      <c r="G41" s="55">
        <v>13.157894736842104</v>
      </c>
      <c r="H41" s="69" t="s">
        <v>27</v>
      </c>
      <c r="I41" s="68" t="s">
        <v>39</v>
      </c>
      <c r="J41" s="17" t="s">
        <v>36</v>
      </c>
      <c r="K41" s="17" t="s">
        <v>35</v>
      </c>
      <c r="M41" s="63" t="s">
        <v>157</v>
      </c>
    </row>
    <row r="42" spans="1:13" s="18" customFormat="1" ht="48" thickBot="1" thickTop="1">
      <c r="A42" s="71">
        <v>12</v>
      </c>
      <c r="B42" s="52" t="s">
        <v>20</v>
      </c>
      <c r="C42" s="85"/>
      <c r="D42" s="54">
        <f>IF(C42="",0,IF(C42&gt;F42,0,IF(C42&lt;E42,G42,(G42/(F42-E42))*(C42-E42))))</f>
        <v>0</v>
      </c>
      <c r="E42" s="60">
        <v>0.01</v>
      </c>
      <c r="F42" s="60">
        <v>0.03</v>
      </c>
      <c r="G42" s="55">
        <v>8.223684210526315</v>
      </c>
      <c r="H42" s="69" t="s">
        <v>27</v>
      </c>
      <c r="I42" s="68" t="s">
        <v>39</v>
      </c>
      <c r="J42" s="17" t="s">
        <v>36</v>
      </c>
      <c r="K42" s="17" t="s">
        <v>35</v>
      </c>
      <c r="M42" s="63" t="s">
        <v>157</v>
      </c>
    </row>
    <row r="43" spans="1:13" s="18" customFormat="1" ht="48" thickBot="1" thickTop="1">
      <c r="A43" s="71">
        <v>13</v>
      </c>
      <c r="B43" s="52" t="s">
        <v>55</v>
      </c>
      <c r="C43" s="85"/>
      <c r="D43" s="54">
        <f>IF(C43="",0,IF(C43&gt;F43,0,IF(C43&lt;E43,G43,(G43/(F43-E43))*(C43-E43))))</f>
        <v>0</v>
      </c>
      <c r="E43" s="59">
        <v>0.1</v>
      </c>
      <c r="F43" s="59">
        <v>0.2</v>
      </c>
      <c r="G43" s="55">
        <v>0.8223684210526315</v>
      </c>
      <c r="H43" s="69" t="s">
        <v>27</v>
      </c>
      <c r="I43" s="68" t="s">
        <v>39</v>
      </c>
      <c r="J43" s="17" t="s">
        <v>36</v>
      </c>
      <c r="K43" s="17" t="s">
        <v>35</v>
      </c>
      <c r="M43" s="63" t="s">
        <v>156</v>
      </c>
    </row>
    <row r="44" spans="1:13" s="18" customFormat="1" ht="48" thickBot="1" thickTop="1">
      <c r="A44" s="71">
        <v>14</v>
      </c>
      <c r="B44" s="52" t="s">
        <v>56</v>
      </c>
      <c r="C44" s="86"/>
      <c r="D44" s="54">
        <f>IF(C44="",0,IF(C44&gt;F44,0,IF(C44&lt;E44,G44,(G44/(F44-E44))*(C44-E44))))</f>
        <v>0</v>
      </c>
      <c r="E44" s="61">
        <v>700</v>
      </c>
      <c r="F44" s="61">
        <v>1000</v>
      </c>
      <c r="G44" s="55">
        <v>15.624999999999998</v>
      </c>
      <c r="H44" s="69" t="s">
        <v>27</v>
      </c>
      <c r="I44" s="68" t="s">
        <v>40</v>
      </c>
      <c r="J44" s="17" t="s">
        <v>36</v>
      </c>
      <c r="K44" s="17" t="s">
        <v>35</v>
      </c>
      <c r="M44" s="63" t="s">
        <v>156</v>
      </c>
    </row>
    <row r="45" spans="1:13" s="18" customFormat="1" ht="48" thickBot="1" thickTop="1">
      <c r="A45" s="71">
        <v>15</v>
      </c>
      <c r="B45" s="52" t="s">
        <v>22</v>
      </c>
      <c r="C45" s="86"/>
      <c r="D45" s="54">
        <f>IF(C45="",0,IF(C45&gt;F45,0,IF(C45&lt;E45,G45,(G45/(F45-E45))*(C45-E45))))</f>
        <v>0</v>
      </c>
      <c r="E45" s="61">
        <v>14000</v>
      </c>
      <c r="F45" s="61">
        <v>18000</v>
      </c>
      <c r="G45" s="55">
        <v>8.223684210526315</v>
      </c>
      <c r="H45" s="69" t="s">
        <v>27</v>
      </c>
      <c r="I45" s="68" t="s">
        <v>40</v>
      </c>
      <c r="J45" s="17" t="s">
        <v>36</v>
      </c>
      <c r="K45" s="17" t="s">
        <v>35</v>
      </c>
      <c r="M45" s="63" t="s">
        <v>157</v>
      </c>
    </row>
    <row r="46" spans="1:13" s="18" customFormat="1" ht="48" thickBot="1" thickTop="1">
      <c r="A46" s="71">
        <v>16</v>
      </c>
      <c r="B46" s="52" t="s">
        <v>57</v>
      </c>
      <c r="C46" s="87"/>
      <c r="D46" s="54">
        <f>IF(C46="",0,IF(C46&lt;E46,0,IF(C46&gt;F46,G46,-(G46/(E46-F46))*(C46-E46))))</f>
        <v>0</v>
      </c>
      <c r="E46" s="60">
        <v>0.005</v>
      </c>
      <c r="F46" s="60">
        <v>0.011</v>
      </c>
      <c r="G46" s="55">
        <v>4.1118421052631575</v>
      </c>
      <c r="H46" s="69" t="s">
        <v>27</v>
      </c>
      <c r="I46" s="68" t="s">
        <v>40</v>
      </c>
      <c r="J46" s="17" t="s">
        <v>36</v>
      </c>
      <c r="K46" s="17" t="s">
        <v>35</v>
      </c>
      <c r="M46" s="63" t="s">
        <v>159</v>
      </c>
    </row>
    <row r="47" spans="1:13" s="18" customFormat="1" ht="137.25" customHeight="1" thickBot="1" thickTop="1">
      <c r="A47" s="71">
        <v>17</v>
      </c>
      <c r="B47" s="51" t="s">
        <v>1</v>
      </c>
      <c r="C47" s="84"/>
      <c r="D47" s="56">
        <f>IF(C47="",0,IF(C47&gt;F47,0,IF(C47&lt;E47,G47,(G47/(F47-E47))*(C47-E47))))</f>
        <v>0</v>
      </c>
      <c r="E47" s="56">
        <v>1.627472956298593</v>
      </c>
      <c r="F47" s="56">
        <v>3.3249079960823593</v>
      </c>
      <c r="G47" s="58">
        <v>24.671052631578945</v>
      </c>
      <c r="H47" s="69" t="s">
        <v>28</v>
      </c>
      <c r="I47" s="68" t="s">
        <v>43</v>
      </c>
      <c r="J47" s="17" t="s">
        <v>36</v>
      </c>
      <c r="K47" s="17" t="s">
        <v>35</v>
      </c>
      <c r="M47" s="63" t="s">
        <v>157</v>
      </c>
    </row>
    <row r="48" spans="1:13" s="18" customFormat="1" ht="63.75" customHeight="1" thickBot="1" thickTop="1">
      <c r="A48" s="71">
        <v>18</v>
      </c>
      <c r="B48" s="51" t="s">
        <v>58</v>
      </c>
      <c r="C48" s="85"/>
      <c r="D48" s="56">
        <f>IF(C48&lt;E48,0,IF(C48&gt;=F48,G48,(G48/(F48-E48))*(C48-E48)))</f>
        <v>0</v>
      </c>
      <c r="E48" s="57">
        <v>1</v>
      </c>
      <c r="F48" s="57">
        <v>1</v>
      </c>
      <c r="G48" s="58">
        <v>68.25657894736841</v>
      </c>
      <c r="H48" s="69" t="s">
        <v>29</v>
      </c>
      <c r="I48" s="68" t="s">
        <v>38</v>
      </c>
      <c r="J48" s="17" t="s">
        <v>35</v>
      </c>
      <c r="K48" s="17" t="s">
        <v>36</v>
      </c>
      <c r="M48" s="63" t="s">
        <v>160</v>
      </c>
    </row>
    <row r="49" spans="1:13" s="18" customFormat="1" ht="66" customHeight="1" thickBot="1" thickTop="1">
      <c r="A49" s="71">
        <v>19</v>
      </c>
      <c r="B49" s="51" t="s">
        <v>59</v>
      </c>
      <c r="C49" s="85"/>
      <c r="D49" s="56">
        <f aca="true" t="shared" si="0" ref="D49:D54">IF(C49&lt;E49,0,IF(C49&gt;F49,G49,(G49/(F49-E49))*(C49-E49)))</f>
        <v>0</v>
      </c>
      <c r="E49" s="57">
        <v>0.5577657372702258</v>
      </c>
      <c r="F49" s="57">
        <v>1.108900929396441</v>
      </c>
      <c r="G49" s="58">
        <v>51.80921052631579</v>
      </c>
      <c r="H49" s="69" t="s">
        <v>29</v>
      </c>
      <c r="I49" s="68" t="s">
        <v>38</v>
      </c>
      <c r="J49" s="17" t="s">
        <v>35</v>
      </c>
      <c r="K49" s="17" t="s">
        <v>36</v>
      </c>
      <c r="M49" s="63" t="s">
        <v>160</v>
      </c>
    </row>
    <row r="50" spans="1:13" s="18" customFormat="1" ht="66" customHeight="1" thickBot="1" thickTop="1">
      <c r="A50" s="71">
        <v>20</v>
      </c>
      <c r="B50" s="51" t="s">
        <v>60</v>
      </c>
      <c r="C50" s="85"/>
      <c r="D50" s="56">
        <f t="shared" si="0"/>
        <v>0</v>
      </c>
      <c r="E50" s="57">
        <v>0.2980908837539281</v>
      </c>
      <c r="F50" s="57">
        <v>0.9685757829127385</v>
      </c>
      <c r="G50" s="58">
        <v>64.14473684210526</v>
      </c>
      <c r="H50" s="69" t="s">
        <v>29</v>
      </c>
      <c r="I50" s="68" t="s">
        <v>38</v>
      </c>
      <c r="J50" s="17" t="s">
        <v>35</v>
      </c>
      <c r="K50" s="17" t="s">
        <v>36</v>
      </c>
      <c r="M50" s="63" t="s">
        <v>160</v>
      </c>
    </row>
    <row r="51" spans="1:13" s="18" customFormat="1" ht="76.5" customHeight="1" thickBot="1" thickTop="1">
      <c r="A51" s="71">
        <v>21</v>
      </c>
      <c r="B51" s="51" t="s">
        <v>6</v>
      </c>
      <c r="C51" s="85"/>
      <c r="D51" s="56">
        <f t="shared" si="0"/>
        <v>0</v>
      </c>
      <c r="E51" s="62">
        <v>0.3278485035926472</v>
      </c>
      <c r="F51" s="57">
        <v>0.3454848297406861</v>
      </c>
      <c r="G51" s="58">
        <v>73.1907894736842</v>
      </c>
      <c r="H51" s="69" t="s">
        <v>29</v>
      </c>
      <c r="I51" s="68" t="s">
        <v>69</v>
      </c>
      <c r="J51" s="17" t="s">
        <v>35</v>
      </c>
      <c r="K51" s="17" t="s">
        <v>36</v>
      </c>
      <c r="M51" s="63" t="s">
        <v>156</v>
      </c>
    </row>
    <row r="52" spans="1:13" s="18" customFormat="1" ht="55.5" thickBot="1" thickTop="1">
      <c r="A52" s="71">
        <v>22</v>
      </c>
      <c r="B52" s="53" t="s">
        <v>61</v>
      </c>
      <c r="C52" s="85"/>
      <c r="D52" s="56">
        <f t="shared" si="0"/>
        <v>0</v>
      </c>
      <c r="E52" s="57">
        <v>0.7067558415290084</v>
      </c>
      <c r="F52" s="57">
        <v>0.8061474662895539</v>
      </c>
      <c r="G52" s="58">
        <v>9.868421052631579</v>
      </c>
      <c r="H52" s="69" t="s">
        <v>30</v>
      </c>
      <c r="I52" s="68" t="s">
        <v>70</v>
      </c>
      <c r="J52" s="17" t="s">
        <v>35</v>
      </c>
      <c r="K52" s="17" t="s">
        <v>36</v>
      </c>
      <c r="M52" s="63" t="s">
        <v>161</v>
      </c>
    </row>
    <row r="53" spans="1:13" s="18" customFormat="1" ht="55.5" thickBot="1" thickTop="1">
      <c r="A53" s="71">
        <v>23</v>
      </c>
      <c r="B53" s="53" t="s">
        <v>2</v>
      </c>
      <c r="C53" s="85"/>
      <c r="D53" s="56">
        <f t="shared" si="0"/>
        <v>0</v>
      </c>
      <c r="E53" s="57">
        <v>0.7160360232751167</v>
      </c>
      <c r="F53" s="57">
        <v>0.7652762962132317</v>
      </c>
      <c r="G53" s="58">
        <v>7.401315789473684</v>
      </c>
      <c r="H53" s="69" t="s">
        <v>30</v>
      </c>
      <c r="I53" s="68" t="s">
        <v>70</v>
      </c>
      <c r="J53" s="17" t="s">
        <v>35</v>
      </c>
      <c r="K53" s="17" t="s">
        <v>36</v>
      </c>
      <c r="M53" s="63" t="s">
        <v>161</v>
      </c>
    </row>
    <row r="54" spans="1:13" s="18" customFormat="1" ht="55.5" thickBot="1" thickTop="1">
      <c r="A54" s="71">
        <v>24</v>
      </c>
      <c r="B54" s="53" t="s">
        <v>3</v>
      </c>
      <c r="C54" s="85"/>
      <c r="D54" s="56">
        <f t="shared" si="0"/>
        <v>0</v>
      </c>
      <c r="E54" s="57">
        <v>0.6794844455511992</v>
      </c>
      <c r="F54" s="57">
        <v>0.7493375713986721</v>
      </c>
      <c r="G54" s="58">
        <v>7.401315789473684</v>
      </c>
      <c r="H54" s="69" t="s">
        <v>30</v>
      </c>
      <c r="I54" s="68" t="s">
        <v>70</v>
      </c>
      <c r="J54" s="17" t="s">
        <v>35</v>
      </c>
      <c r="K54" s="17" t="s">
        <v>36</v>
      </c>
      <c r="M54" s="63" t="s">
        <v>161</v>
      </c>
    </row>
    <row r="55" spans="1:13" s="18" customFormat="1" ht="55.5" thickBot="1" thickTop="1">
      <c r="A55" s="71">
        <v>25</v>
      </c>
      <c r="B55" s="53" t="s">
        <v>4</v>
      </c>
      <c r="C55" s="85"/>
      <c r="D55" s="56">
        <f>IF(C55&lt;E55,0,IF(C55&gt;=F55,G55,(G55/(F55-E55))*(C55-E55)))</f>
        <v>0</v>
      </c>
      <c r="E55" s="57">
        <v>1</v>
      </c>
      <c r="F55" s="57">
        <v>1</v>
      </c>
      <c r="G55" s="58">
        <v>7.401315789473684</v>
      </c>
      <c r="H55" s="69" t="s">
        <v>30</v>
      </c>
      <c r="I55" s="68" t="s">
        <v>70</v>
      </c>
      <c r="J55" s="17" t="s">
        <v>35</v>
      </c>
      <c r="K55" s="17" t="s">
        <v>36</v>
      </c>
      <c r="M55" s="63" t="s">
        <v>161</v>
      </c>
    </row>
    <row r="56" spans="1:13" s="18" customFormat="1" ht="55.5" thickBot="1" thickTop="1">
      <c r="A56" s="71">
        <v>26</v>
      </c>
      <c r="B56" s="53" t="s">
        <v>5</v>
      </c>
      <c r="C56" s="85"/>
      <c r="D56" s="56">
        <f>IF(C56&lt;E56,0,IF(C56&gt;F56,G56,(G56/(F56-E56))*(C56-E56)))</f>
        <v>0</v>
      </c>
      <c r="E56" s="57">
        <v>0.5226898901736239</v>
      </c>
      <c r="F56" s="57">
        <v>0.6876951647171066</v>
      </c>
      <c r="G56" s="58">
        <v>7.401315789473684</v>
      </c>
      <c r="H56" s="69" t="s">
        <v>30</v>
      </c>
      <c r="I56" s="68" t="s">
        <v>70</v>
      </c>
      <c r="J56" s="17" t="s">
        <v>35</v>
      </c>
      <c r="K56" s="17" t="s">
        <v>36</v>
      </c>
      <c r="M56" s="63" t="s">
        <v>161</v>
      </c>
    </row>
    <row r="57" spans="1:13" s="18" customFormat="1" ht="66.75" customHeight="1" thickBot="1" thickTop="1">
      <c r="A57" s="71">
        <v>27</v>
      </c>
      <c r="B57" s="53" t="s">
        <v>14</v>
      </c>
      <c r="C57" s="85"/>
      <c r="D57" s="56">
        <f>IF(C57&lt;E57,0,IF(C57&gt;=F57,G57,(G57/(F57-E57))*(C57-E57)))</f>
        <v>0</v>
      </c>
      <c r="E57" s="57">
        <v>1</v>
      </c>
      <c r="F57" s="57">
        <v>1</v>
      </c>
      <c r="G57" s="58">
        <v>7.401315789473684</v>
      </c>
      <c r="H57" s="69" t="s">
        <v>71</v>
      </c>
      <c r="I57" s="68" t="s">
        <v>72</v>
      </c>
      <c r="J57" s="17" t="s">
        <v>35</v>
      </c>
      <c r="K57" s="17" t="s">
        <v>36</v>
      </c>
      <c r="M57" s="63" t="s">
        <v>161</v>
      </c>
    </row>
    <row r="58" spans="1:13" s="18" customFormat="1" ht="73.5" thickBot="1" thickTop="1">
      <c r="A58" s="71">
        <v>28</v>
      </c>
      <c r="B58" s="51" t="s">
        <v>7</v>
      </c>
      <c r="C58" s="85"/>
      <c r="D58" s="56">
        <f aca="true" t="shared" si="1" ref="D58:D86">IF(C58&lt;E58,0,IF(C58&gt;F58,G58,(G58/(F58-E58))*(C58-E58)))</f>
        <v>0</v>
      </c>
      <c r="E58" s="57">
        <v>0.5292301364394069</v>
      </c>
      <c r="F58" s="57">
        <v>0.7576746254653551</v>
      </c>
      <c r="G58" s="58">
        <v>3.289473684210526</v>
      </c>
      <c r="H58" s="69" t="s">
        <v>26</v>
      </c>
      <c r="I58" s="68" t="s">
        <v>73</v>
      </c>
      <c r="J58" s="17" t="s">
        <v>35</v>
      </c>
      <c r="K58" s="17" t="s">
        <v>36</v>
      </c>
      <c r="M58" s="63" t="s">
        <v>161</v>
      </c>
    </row>
    <row r="59" spans="1:13" s="18" customFormat="1" ht="71.25" customHeight="1" thickBot="1" thickTop="1">
      <c r="A59" s="71">
        <v>29</v>
      </c>
      <c r="B59" s="51" t="s">
        <v>12</v>
      </c>
      <c r="C59" s="85"/>
      <c r="D59" s="56">
        <f t="shared" si="1"/>
        <v>0</v>
      </c>
      <c r="E59" s="57">
        <v>0.8206876623884944</v>
      </c>
      <c r="F59" s="57">
        <v>0.9081588371435521</v>
      </c>
      <c r="G59" s="58">
        <v>3.289473684210526</v>
      </c>
      <c r="H59" s="69" t="s">
        <v>71</v>
      </c>
      <c r="I59" s="68" t="s">
        <v>148</v>
      </c>
      <c r="J59" s="17" t="s">
        <v>35</v>
      </c>
      <c r="K59" s="17" t="s">
        <v>36</v>
      </c>
      <c r="M59" s="63" t="s">
        <v>161</v>
      </c>
    </row>
    <row r="60" spans="1:13" s="18" customFormat="1" ht="73.5" customHeight="1" thickBot="1" thickTop="1">
      <c r="A60" s="71">
        <v>30</v>
      </c>
      <c r="B60" s="51" t="s">
        <v>8</v>
      </c>
      <c r="C60" s="85"/>
      <c r="D60" s="56">
        <f t="shared" si="1"/>
        <v>0</v>
      </c>
      <c r="E60" s="57">
        <v>0.56077835015163</v>
      </c>
      <c r="F60" s="57">
        <v>0.7627254268317573</v>
      </c>
      <c r="G60" s="58">
        <v>3.289473684210526</v>
      </c>
      <c r="H60" s="69" t="s">
        <v>26</v>
      </c>
      <c r="I60" s="68" t="s">
        <v>149</v>
      </c>
      <c r="J60" s="17" t="s">
        <v>35</v>
      </c>
      <c r="K60" s="17" t="s">
        <v>36</v>
      </c>
      <c r="M60" s="63" t="s">
        <v>161</v>
      </c>
    </row>
    <row r="61" spans="1:13" s="18" customFormat="1" ht="93" customHeight="1" thickBot="1" thickTop="1">
      <c r="A61" s="71">
        <v>31</v>
      </c>
      <c r="B61" s="51" t="s">
        <v>13</v>
      </c>
      <c r="C61" s="85"/>
      <c r="D61" s="56">
        <f t="shared" si="1"/>
        <v>0</v>
      </c>
      <c r="E61" s="57">
        <v>0.42646372029298507</v>
      </c>
      <c r="F61" s="57">
        <v>0.5337023285299297</v>
      </c>
      <c r="G61" s="58">
        <v>3.289473684210526</v>
      </c>
      <c r="H61" s="69" t="s">
        <v>71</v>
      </c>
      <c r="I61" s="68" t="s">
        <v>150</v>
      </c>
      <c r="J61" s="17" t="s">
        <v>35</v>
      </c>
      <c r="K61" s="17" t="s">
        <v>36</v>
      </c>
      <c r="M61" s="63" t="s">
        <v>161</v>
      </c>
    </row>
    <row r="62" spans="1:13" s="18" customFormat="1" ht="98.25" customHeight="1" thickBot="1" thickTop="1">
      <c r="A62" s="71">
        <v>32</v>
      </c>
      <c r="B62" s="51" t="s">
        <v>62</v>
      </c>
      <c r="C62" s="85"/>
      <c r="D62" s="56">
        <f t="shared" si="1"/>
        <v>0</v>
      </c>
      <c r="E62" s="57">
        <v>0.25687202535085607</v>
      </c>
      <c r="F62" s="57">
        <v>0.589017798241402</v>
      </c>
      <c r="G62" s="58">
        <v>4.934210526315789</v>
      </c>
      <c r="H62" s="69" t="s">
        <v>71</v>
      </c>
      <c r="I62" s="68" t="s">
        <v>151</v>
      </c>
      <c r="J62" s="17" t="s">
        <v>35</v>
      </c>
      <c r="K62" s="17" t="s">
        <v>36</v>
      </c>
      <c r="M62" s="63" t="s">
        <v>161</v>
      </c>
    </row>
    <row r="63" spans="1:13" s="18" customFormat="1" ht="73.5" customHeight="1" thickBot="1" thickTop="1">
      <c r="A63" s="71">
        <v>33</v>
      </c>
      <c r="B63" s="51" t="s">
        <v>63</v>
      </c>
      <c r="C63" s="85"/>
      <c r="D63" s="56">
        <f t="shared" si="1"/>
        <v>0</v>
      </c>
      <c r="E63" s="57">
        <v>0.3685288515276307</v>
      </c>
      <c r="F63" s="57">
        <v>0.7882790831473431</v>
      </c>
      <c r="G63" s="58">
        <v>10.69078947368421</v>
      </c>
      <c r="H63" s="69" t="s">
        <v>26</v>
      </c>
      <c r="I63" s="68" t="s">
        <v>74</v>
      </c>
      <c r="J63" s="17" t="s">
        <v>35</v>
      </c>
      <c r="K63" s="17" t="s">
        <v>36</v>
      </c>
      <c r="M63" s="63" t="s">
        <v>161</v>
      </c>
    </row>
    <row r="64" spans="1:13" s="18" customFormat="1" ht="71.25" customHeight="1" thickBot="1" thickTop="1">
      <c r="A64" s="71">
        <v>34</v>
      </c>
      <c r="B64" s="51" t="s">
        <v>11</v>
      </c>
      <c r="C64" s="85"/>
      <c r="D64" s="56">
        <f t="shared" si="1"/>
        <v>0</v>
      </c>
      <c r="E64" s="57">
        <v>0.5942700820422524</v>
      </c>
      <c r="F64" s="57">
        <v>0.726867402117523</v>
      </c>
      <c r="G64" s="58">
        <v>3.289473684210526</v>
      </c>
      <c r="H64" s="69" t="s">
        <v>26</v>
      </c>
      <c r="I64" s="68" t="s">
        <v>75</v>
      </c>
      <c r="J64" s="17" t="s">
        <v>35</v>
      </c>
      <c r="K64" s="17" t="s">
        <v>36</v>
      </c>
      <c r="M64" s="63" t="s">
        <v>161</v>
      </c>
    </row>
    <row r="65" spans="1:13" s="18" customFormat="1" ht="96.75" customHeight="1" thickBot="1" thickTop="1">
      <c r="A65" s="71">
        <v>35</v>
      </c>
      <c r="B65" s="51" t="s">
        <v>9</v>
      </c>
      <c r="C65" s="85"/>
      <c r="D65" s="56">
        <f t="shared" si="1"/>
        <v>0</v>
      </c>
      <c r="E65" s="57">
        <v>0.36427742052024825</v>
      </c>
      <c r="F65" s="57">
        <v>0.6240263488810821</v>
      </c>
      <c r="G65" s="58">
        <v>3.289473684210526</v>
      </c>
      <c r="H65" s="69" t="s">
        <v>71</v>
      </c>
      <c r="I65" s="68" t="s">
        <v>152</v>
      </c>
      <c r="J65" s="17" t="s">
        <v>35</v>
      </c>
      <c r="K65" s="17" t="s">
        <v>36</v>
      </c>
      <c r="M65" s="63" t="s">
        <v>161</v>
      </c>
    </row>
    <row r="66" spans="1:13" s="18" customFormat="1" ht="72" customHeight="1" thickBot="1" thickTop="1">
      <c r="A66" s="71">
        <v>36</v>
      </c>
      <c r="B66" s="51" t="s">
        <v>10</v>
      </c>
      <c r="C66" s="85"/>
      <c r="D66" s="56">
        <f t="shared" si="1"/>
        <v>0</v>
      </c>
      <c r="E66" s="57">
        <v>0.42518792576787445</v>
      </c>
      <c r="F66" s="57">
        <v>0.8019725680592859</v>
      </c>
      <c r="G66" s="58">
        <v>6.578947368421052</v>
      </c>
      <c r="H66" s="69" t="s">
        <v>153</v>
      </c>
      <c r="I66" s="68" t="s">
        <v>87</v>
      </c>
      <c r="J66" s="17" t="s">
        <v>35</v>
      </c>
      <c r="K66" s="17" t="s">
        <v>36</v>
      </c>
      <c r="M66" s="63" t="s">
        <v>161</v>
      </c>
    </row>
    <row r="67" spans="1:13" s="18" customFormat="1" ht="73.5" thickBot="1" thickTop="1">
      <c r="A67" s="71">
        <v>37</v>
      </c>
      <c r="B67" s="51" t="s">
        <v>76</v>
      </c>
      <c r="C67" s="85"/>
      <c r="D67" s="56">
        <f t="shared" si="1"/>
        <v>0</v>
      </c>
      <c r="E67" s="62">
        <v>0.8907532946802301</v>
      </c>
      <c r="F67" s="57">
        <v>0.9426268130677007</v>
      </c>
      <c r="G67" s="58">
        <v>6.578947368421052</v>
      </c>
      <c r="H67" s="69" t="s">
        <v>71</v>
      </c>
      <c r="I67" s="68" t="s">
        <v>85</v>
      </c>
      <c r="J67" s="17" t="s">
        <v>35</v>
      </c>
      <c r="K67" s="17" t="s">
        <v>36</v>
      </c>
      <c r="M67" s="63" t="s">
        <v>161</v>
      </c>
    </row>
    <row r="68" spans="1:13" s="18" customFormat="1" ht="73.5" customHeight="1" thickBot="1" thickTop="1">
      <c r="A68" s="71">
        <v>38</v>
      </c>
      <c r="B68" s="51" t="s">
        <v>77</v>
      </c>
      <c r="C68" s="85"/>
      <c r="D68" s="56">
        <f t="shared" si="1"/>
        <v>0</v>
      </c>
      <c r="E68" s="57">
        <v>0.4218884256250018</v>
      </c>
      <c r="F68" s="57">
        <v>0.6103880816515055</v>
      </c>
      <c r="G68" s="58">
        <v>6.578947368421052</v>
      </c>
      <c r="H68" s="69" t="s">
        <v>153</v>
      </c>
      <c r="I68" s="68" t="s">
        <v>86</v>
      </c>
      <c r="J68" s="17" t="s">
        <v>35</v>
      </c>
      <c r="K68" s="17" t="s">
        <v>36</v>
      </c>
      <c r="M68" s="63" t="s">
        <v>161</v>
      </c>
    </row>
    <row r="69" spans="1:13" s="18" customFormat="1" ht="73.5" thickBot="1" thickTop="1">
      <c r="A69" s="71">
        <v>39</v>
      </c>
      <c r="B69" s="51" t="s">
        <v>78</v>
      </c>
      <c r="C69" s="85"/>
      <c r="D69" s="56">
        <f t="shared" si="1"/>
        <v>0</v>
      </c>
      <c r="E69" s="57">
        <v>0.6113542310997249</v>
      </c>
      <c r="F69" s="57">
        <v>0.6719791022336086</v>
      </c>
      <c r="G69" s="58">
        <v>1.644736842105263</v>
      </c>
      <c r="H69" s="69" t="s">
        <v>153</v>
      </c>
      <c r="I69" s="68" t="s">
        <v>88</v>
      </c>
      <c r="J69" s="17" t="s">
        <v>35</v>
      </c>
      <c r="K69" s="17" t="s">
        <v>36</v>
      </c>
      <c r="M69" s="63" t="s">
        <v>161</v>
      </c>
    </row>
    <row r="70" spans="1:13" s="18" customFormat="1" ht="69" customHeight="1" thickBot="1" thickTop="1">
      <c r="A70" s="71">
        <v>40</v>
      </c>
      <c r="B70" s="51" t="s">
        <v>79</v>
      </c>
      <c r="C70" s="85"/>
      <c r="D70" s="56">
        <f t="shared" si="1"/>
        <v>0</v>
      </c>
      <c r="E70" s="57">
        <v>0.6113542310997249</v>
      </c>
      <c r="F70" s="57">
        <v>0.6719791022336086</v>
      </c>
      <c r="G70" s="58">
        <v>1.644736842105263</v>
      </c>
      <c r="H70" s="69" t="s">
        <v>153</v>
      </c>
      <c r="I70" s="68" t="s">
        <v>89</v>
      </c>
      <c r="J70" s="17" t="s">
        <v>35</v>
      </c>
      <c r="K70" s="17" t="s">
        <v>36</v>
      </c>
      <c r="M70" s="63" t="s">
        <v>161</v>
      </c>
    </row>
    <row r="71" spans="1:13" s="18" customFormat="1" ht="68.25" customHeight="1" thickBot="1" thickTop="1">
      <c r="A71" s="71">
        <v>41</v>
      </c>
      <c r="B71" s="51" t="s">
        <v>80</v>
      </c>
      <c r="C71" s="85"/>
      <c r="D71" s="56">
        <f t="shared" si="1"/>
        <v>0</v>
      </c>
      <c r="E71" s="57">
        <v>0.6882664183456236</v>
      </c>
      <c r="F71" s="57">
        <v>0.8376764783052398</v>
      </c>
      <c r="G71" s="58">
        <v>7.401315789473684</v>
      </c>
      <c r="H71" s="69" t="s">
        <v>153</v>
      </c>
      <c r="I71" s="68" t="s">
        <v>90</v>
      </c>
      <c r="J71" s="17" t="s">
        <v>35</v>
      </c>
      <c r="K71" s="17" t="s">
        <v>36</v>
      </c>
      <c r="M71" s="63" t="s">
        <v>161</v>
      </c>
    </row>
    <row r="72" spans="1:13" s="18" customFormat="1" ht="69.75" customHeight="1" thickBot="1" thickTop="1">
      <c r="A72" s="71">
        <v>42</v>
      </c>
      <c r="B72" s="51" t="s">
        <v>81</v>
      </c>
      <c r="C72" s="85"/>
      <c r="D72" s="56">
        <f t="shared" si="1"/>
        <v>0</v>
      </c>
      <c r="E72" s="57">
        <v>0.4393668116515922</v>
      </c>
      <c r="F72" s="57">
        <v>0.5849718126870321</v>
      </c>
      <c r="G72" s="58">
        <v>7.401315789473684</v>
      </c>
      <c r="H72" s="69" t="s">
        <v>153</v>
      </c>
      <c r="I72" s="68" t="s">
        <v>91</v>
      </c>
      <c r="J72" s="17" t="s">
        <v>35</v>
      </c>
      <c r="K72" s="17" t="s">
        <v>36</v>
      </c>
      <c r="M72" s="63" t="s">
        <v>161</v>
      </c>
    </row>
    <row r="73" spans="1:13" s="18" customFormat="1" ht="72" customHeight="1" thickBot="1" thickTop="1">
      <c r="A73" s="71">
        <v>43</v>
      </c>
      <c r="B73" s="51" t="s">
        <v>82</v>
      </c>
      <c r="C73" s="85"/>
      <c r="D73" s="56">
        <f t="shared" si="1"/>
        <v>0</v>
      </c>
      <c r="E73" s="57">
        <v>0.22031849469875292</v>
      </c>
      <c r="F73" s="57">
        <v>0.7303982786665377</v>
      </c>
      <c r="G73" s="58">
        <v>12.335526315789473</v>
      </c>
      <c r="H73" s="69" t="s">
        <v>153</v>
      </c>
      <c r="I73" s="68" t="s">
        <v>92</v>
      </c>
      <c r="J73" s="17" t="s">
        <v>35</v>
      </c>
      <c r="K73" s="17" t="s">
        <v>36</v>
      </c>
      <c r="M73" s="63" t="s">
        <v>161</v>
      </c>
    </row>
    <row r="74" spans="1:13" s="18" customFormat="1" ht="81.75" customHeight="1" thickBot="1" thickTop="1">
      <c r="A74" s="71">
        <v>44</v>
      </c>
      <c r="B74" s="51" t="s">
        <v>83</v>
      </c>
      <c r="C74" s="85"/>
      <c r="D74" s="56">
        <f t="shared" si="1"/>
        <v>0</v>
      </c>
      <c r="E74" s="57">
        <v>0.32028051712438355</v>
      </c>
      <c r="F74" s="57">
        <v>0.8019417050978387</v>
      </c>
      <c r="G74" s="58">
        <v>12.335526315789473</v>
      </c>
      <c r="H74" s="69" t="s">
        <v>153</v>
      </c>
      <c r="I74" s="68" t="s">
        <v>93</v>
      </c>
      <c r="J74" s="17" t="s">
        <v>35</v>
      </c>
      <c r="K74" s="17" t="s">
        <v>36</v>
      </c>
      <c r="M74" s="63" t="s">
        <v>161</v>
      </c>
    </row>
    <row r="75" spans="1:13" s="18" customFormat="1" ht="80.25" customHeight="1" thickBot="1" thickTop="1">
      <c r="A75" s="71">
        <v>45</v>
      </c>
      <c r="B75" s="51" t="s">
        <v>84</v>
      </c>
      <c r="C75" s="85"/>
      <c r="D75" s="56">
        <f t="shared" si="1"/>
        <v>0</v>
      </c>
      <c r="E75" s="57">
        <v>0.001302872736840128</v>
      </c>
      <c r="F75" s="57">
        <v>0.008697127263159871</v>
      </c>
      <c r="G75" s="58">
        <v>12.335526315789473</v>
      </c>
      <c r="H75" s="69" t="s">
        <v>153</v>
      </c>
      <c r="I75" s="68" t="s">
        <v>94</v>
      </c>
      <c r="J75" s="17" t="s">
        <v>35</v>
      </c>
      <c r="K75" s="17" t="s">
        <v>36</v>
      </c>
      <c r="M75" s="63" t="s">
        <v>161</v>
      </c>
    </row>
    <row r="76" spans="1:13" s="18" customFormat="1" ht="72" customHeight="1" thickBot="1" thickTop="1">
      <c r="A76" s="71">
        <v>46</v>
      </c>
      <c r="B76" s="51" t="s">
        <v>162</v>
      </c>
      <c r="C76" s="84"/>
      <c r="D76" s="56">
        <f t="shared" si="1"/>
        <v>0</v>
      </c>
      <c r="E76" s="56">
        <v>3</v>
      </c>
      <c r="F76" s="56">
        <v>4</v>
      </c>
      <c r="G76" s="58">
        <v>24.671052631578945</v>
      </c>
      <c r="H76" s="69" t="s">
        <v>46</v>
      </c>
      <c r="I76" s="68" t="s">
        <v>175</v>
      </c>
      <c r="J76" s="17" t="s">
        <v>173</v>
      </c>
      <c r="K76" s="17" t="s">
        <v>174</v>
      </c>
      <c r="M76" s="63" t="s">
        <v>179</v>
      </c>
    </row>
    <row r="77" spans="1:13" s="18" customFormat="1" ht="72" customHeight="1" thickBot="1" thickTop="1">
      <c r="A77" s="71">
        <v>47</v>
      </c>
      <c r="B77" s="51" t="s">
        <v>163</v>
      </c>
      <c r="C77" s="84"/>
      <c r="D77" s="56">
        <f t="shared" si="1"/>
        <v>0</v>
      </c>
      <c r="E77" s="56">
        <v>3</v>
      </c>
      <c r="F77" s="56">
        <v>4</v>
      </c>
      <c r="G77" s="58">
        <v>24.671052631578945</v>
      </c>
      <c r="H77" s="69" t="s">
        <v>46</v>
      </c>
      <c r="I77" s="68" t="s">
        <v>175</v>
      </c>
      <c r="J77" s="17" t="s">
        <v>173</v>
      </c>
      <c r="K77" s="17" t="s">
        <v>174</v>
      </c>
      <c r="M77" s="63" t="s">
        <v>179</v>
      </c>
    </row>
    <row r="78" spans="1:13" s="18" customFormat="1" ht="72" customHeight="1" thickBot="1" thickTop="1">
      <c r="A78" s="71">
        <v>48</v>
      </c>
      <c r="B78" s="51" t="s">
        <v>164</v>
      </c>
      <c r="C78" s="84"/>
      <c r="D78" s="56">
        <f t="shared" si="1"/>
        <v>0</v>
      </c>
      <c r="E78" s="56">
        <v>3</v>
      </c>
      <c r="F78" s="56">
        <v>4</v>
      </c>
      <c r="G78" s="58">
        <v>24.671052631578945</v>
      </c>
      <c r="H78" s="69" t="s">
        <v>46</v>
      </c>
      <c r="I78" s="68" t="s">
        <v>175</v>
      </c>
      <c r="J78" s="17" t="s">
        <v>173</v>
      </c>
      <c r="K78" s="17" t="s">
        <v>174</v>
      </c>
      <c r="M78" s="63" t="s">
        <v>179</v>
      </c>
    </row>
    <row r="79" spans="1:13" s="18" customFormat="1" ht="72" customHeight="1" thickBot="1" thickTop="1">
      <c r="A79" s="71">
        <v>49</v>
      </c>
      <c r="B79" s="51" t="s">
        <v>165</v>
      </c>
      <c r="C79" s="84"/>
      <c r="D79" s="56">
        <f t="shared" si="1"/>
        <v>0</v>
      </c>
      <c r="E79" s="56">
        <v>3</v>
      </c>
      <c r="F79" s="56">
        <v>4</v>
      </c>
      <c r="G79" s="58">
        <v>24.671052631578945</v>
      </c>
      <c r="H79" s="69" t="s">
        <v>46</v>
      </c>
      <c r="I79" s="68" t="s">
        <v>175</v>
      </c>
      <c r="J79" s="17" t="s">
        <v>173</v>
      </c>
      <c r="K79" s="17" t="s">
        <v>174</v>
      </c>
      <c r="M79" s="63" t="s">
        <v>179</v>
      </c>
    </row>
    <row r="80" spans="1:13" s="18" customFormat="1" ht="72" customHeight="1" thickBot="1" thickTop="1">
      <c r="A80" s="71">
        <v>50</v>
      </c>
      <c r="B80" s="51" t="s">
        <v>166</v>
      </c>
      <c r="C80" s="84"/>
      <c r="D80" s="56">
        <f t="shared" si="1"/>
        <v>0</v>
      </c>
      <c r="E80" s="56">
        <v>3</v>
      </c>
      <c r="F80" s="56">
        <v>4</v>
      </c>
      <c r="G80" s="58">
        <v>24.671052631578945</v>
      </c>
      <c r="H80" s="69" t="s">
        <v>46</v>
      </c>
      <c r="I80" s="68" t="s">
        <v>175</v>
      </c>
      <c r="J80" s="17" t="s">
        <v>173</v>
      </c>
      <c r="K80" s="17" t="s">
        <v>174</v>
      </c>
      <c r="M80" s="63" t="s">
        <v>179</v>
      </c>
    </row>
    <row r="81" spans="1:13" s="18" customFormat="1" ht="72" customHeight="1" thickBot="1" thickTop="1">
      <c r="A81" s="71">
        <v>51</v>
      </c>
      <c r="B81" s="51" t="s">
        <v>167</v>
      </c>
      <c r="C81" s="84"/>
      <c r="D81" s="56">
        <f t="shared" si="1"/>
        <v>0</v>
      </c>
      <c r="E81" s="56">
        <v>3</v>
      </c>
      <c r="F81" s="56">
        <v>4</v>
      </c>
      <c r="G81" s="58">
        <v>24.671052631578945</v>
      </c>
      <c r="H81" s="69" t="s">
        <v>46</v>
      </c>
      <c r="I81" s="68" t="s">
        <v>175</v>
      </c>
      <c r="J81" s="17" t="s">
        <v>173</v>
      </c>
      <c r="K81" s="17" t="s">
        <v>174</v>
      </c>
      <c r="M81" s="63" t="s">
        <v>179</v>
      </c>
    </row>
    <row r="82" spans="1:13" s="18" customFormat="1" ht="72" customHeight="1" thickBot="1" thickTop="1">
      <c r="A82" s="71">
        <v>52</v>
      </c>
      <c r="B82" s="51" t="s">
        <v>168</v>
      </c>
      <c r="C82" s="84"/>
      <c r="D82" s="56">
        <f t="shared" si="1"/>
        <v>0</v>
      </c>
      <c r="E82" s="56">
        <v>3</v>
      </c>
      <c r="F82" s="56">
        <v>4</v>
      </c>
      <c r="G82" s="58">
        <v>24.671052631578945</v>
      </c>
      <c r="H82" s="69" t="s">
        <v>46</v>
      </c>
      <c r="I82" s="68" t="s">
        <v>175</v>
      </c>
      <c r="J82" s="17" t="s">
        <v>173</v>
      </c>
      <c r="K82" s="17" t="s">
        <v>174</v>
      </c>
      <c r="M82" s="63" t="s">
        <v>179</v>
      </c>
    </row>
    <row r="83" spans="1:13" s="18" customFormat="1" ht="72" customHeight="1" thickBot="1" thickTop="1">
      <c r="A83" s="71">
        <v>53</v>
      </c>
      <c r="B83" s="51" t="s">
        <v>169</v>
      </c>
      <c r="C83" s="84"/>
      <c r="D83" s="56">
        <f t="shared" si="1"/>
        <v>0</v>
      </c>
      <c r="E83" s="56">
        <v>3</v>
      </c>
      <c r="F83" s="56">
        <v>4</v>
      </c>
      <c r="G83" s="58">
        <v>24.671052631578945</v>
      </c>
      <c r="H83" s="69" t="s">
        <v>46</v>
      </c>
      <c r="I83" s="68" t="s">
        <v>175</v>
      </c>
      <c r="J83" s="17" t="s">
        <v>173</v>
      </c>
      <c r="K83" s="17" t="s">
        <v>174</v>
      </c>
      <c r="M83" s="63" t="s">
        <v>179</v>
      </c>
    </row>
    <row r="84" spans="1:13" s="18" customFormat="1" ht="72" customHeight="1" thickBot="1" thickTop="1">
      <c r="A84" s="71">
        <v>54</v>
      </c>
      <c r="B84" s="51" t="s">
        <v>170</v>
      </c>
      <c r="C84" s="84"/>
      <c r="D84" s="56">
        <f t="shared" si="1"/>
        <v>0</v>
      </c>
      <c r="E84" s="56">
        <v>3</v>
      </c>
      <c r="F84" s="56">
        <v>4</v>
      </c>
      <c r="G84" s="58">
        <v>24.671052631578945</v>
      </c>
      <c r="H84" s="69" t="s">
        <v>46</v>
      </c>
      <c r="I84" s="68" t="s">
        <v>175</v>
      </c>
      <c r="J84" s="17" t="s">
        <v>173</v>
      </c>
      <c r="K84" s="17" t="s">
        <v>174</v>
      </c>
      <c r="M84" s="63" t="s">
        <v>179</v>
      </c>
    </row>
    <row r="85" spans="1:13" s="18" customFormat="1" ht="72" customHeight="1" thickBot="1" thickTop="1">
      <c r="A85" s="71">
        <v>55</v>
      </c>
      <c r="B85" s="51" t="s">
        <v>171</v>
      </c>
      <c r="C85" s="84"/>
      <c r="D85" s="56">
        <f t="shared" si="1"/>
        <v>0</v>
      </c>
      <c r="E85" s="56">
        <v>3</v>
      </c>
      <c r="F85" s="56">
        <v>4</v>
      </c>
      <c r="G85" s="58">
        <v>24.671052631578945</v>
      </c>
      <c r="H85" s="69" t="s">
        <v>46</v>
      </c>
      <c r="I85" s="68" t="s">
        <v>175</v>
      </c>
      <c r="J85" s="17" t="s">
        <v>173</v>
      </c>
      <c r="K85" s="17" t="s">
        <v>174</v>
      </c>
      <c r="M85" s="63" t="s">
        <v>179</v>
      </c>
    </row>
    <row r="86" spans="1:13" s="18" customFormat="1" ht="72" customHeight="1" thickBot="1" thickTop="1">
      <c r="A86" s="71">
        <v>56</v>
      </c>
      <c r="B86" s="51" t="s">
        <v>172</v>
      </c>
      <c r="C86" s="84"/>
      <c r="D86" s="56">
        <f t="shared" si="1"/>
        <v>0</v>
      </c>
      <c r="E86" s="56">
        <v>3</v>
      </c>
      <c r="F86" s="56">
        <v>4</v>
      </c>
      <c r="G86" s="58">
        <v>24.671052631578945</v>
      </c>
      <c r="H86" s="69" t="s">
        <v>46</v>
      </c>
      <c r="I86" s="68" t="s">
        <v>175</v>
      </c>
      <c r="J86" s="17" t="s">
        <v>173</v>
      </c>
      <c r="K86" s="17" t="s">
        <v>174</v>
      </c>
      <c r="M86" s="63" t="s">
        <v>179</v>
      </c>
    </row>
    <row r="87" spans="2:13" ht="42" customHeight="1" thickBot="1" thickTop="1">
      <c r="B87" s="72" t="s">
        <v>23</v>
      </c>
      <c r="C87" s="10"/>
      <c r="D87" s="11">
        <f>SUM(D31:D86)</f>
        <v>0</v>
      </c>
      <c r="E87" s="81" t="s">
        <v>176</v>
      </c>
      <c r="F87" s="82"/>
      <c r="G87" s="6">
        <f>SUM(G31:G86)</f>
        <v>999.9999999999999</v>
      </c>
      <c r="M87" s="50"/>
    </row>
    <row r="88" spans="2:6" ht="15.75" thickTop="1">
      <c r="B88" s="3"/>
      <c r="C88" s="3"/>
      <c r="D88" s="3"/>
      <c r="E88" s="3"/>
      <c r="F88" s="3"/>
    </row>
    <row r="90" ht="15">
      <c r="G90" s="67"/>
    </row>
    <row r="91" ht="20.25">
      <c r="G91" s="56"/>
    </row>
    <row r="92" ht="20.25">
      <c r="G92" s="56"/>
    </row>
    <row r="93" ht="20.25">
      <c r="G93" s="56"/>
    </row>
    <row r="94" ht="20.25">
      <c r="G94" s="56"/>
    </row>
    <row r="95" ht="20.25">
      <c r="G95" s="56"/>
    </row>
    <row r="96" ht="20.25">
      <c r="G96" s="56"/>
    </row>
    <row r="97" ht="20.25">
      <c r="G97" s="56"/>
    </row>
    <row r="98" ht="20.25">
      <c r="G98" s="56"/>
    </row>
    <row r="99" ht="20.25">
      <c r="G99" s="56"/>
    </row>
    <row r="100" ht="20.25">
      <c r="G100" s="56"/>
    </row>
    <row r="101" ht="20.25">
      <c r="G101" s="56"/>
    </row>
    <row r="102" ht="20.25">
      <c r="G102" s="56"/>
    </row>
    <row r="103" ht="20.25">
      <c r="G103" s="56"/>
    </row>
    <row r="104" ht="20.25">
      <c r="G104" s="56"/>
    </row>
    <row r="105" ht="20.25">
      <c r="G105" s="56"/>
    </row>
    <row r="106" ht="20.25">
      <c r="G106" s="56"/>
    </row>
    <row r="107" ht="20.25">
      <c r="G107" s="56"/>
    </row>
    <row r="108" ht="20.25">
      <c r="G108" s="56"/>
    </row>
    <row r="109" ht="20.25">
      <c r="G109" s="56"/>
    </row>
    <row r="110" ht="20.25">
      <c r="G110" s="56"/>
    </row>
    <row r="111" ht="20.25">
      <c r="G111" s="56"/>
    </row>
    <row r="112" ht="20.25">
      <c r="G112" s="56"/>
    </row>
    <row r="113" ht="20.25">
      <c r="G113" s="56"/>
    </row>
    <row r="114" ht="20.25">
      <c r="G114" s="56"/>
    </row>
    <row r="115" ht="20.25">
      <c r="G115" s="56"/>
    </row>
    <row r="116" ht="20.25">
      <c r="G116" s="56"/>
    </row>
    <row r="117" ht="20.25">
      <c r="G117" s="56"/>
    </row>
    <row r="118" ht="20.25">
      <c r="G118" s="56"/>
    </row>
    <row r="119" ht="20.25">
      <c r="G119" s="56"/>
    </row>
    <row r="120" ht="20.25">
      <c r="G120" s="56"/>
    </row>
    <row r="121" ht="20.25">
      <c r="G121" s="56"/>
    </row>
    <row r="122" ht="20.25">
      <c r="G122" s="56"/>
    </row>
    <row r="123" ht="20.25">
      <c r="G123" s="56"/>
    </row>
    <row r="124" ht="20.25">
      <c r="G124" s="56"/>
    </row>
    <row r="125" ht="20.25">
      <c r="G125" s="56"/>
    </row>
    <row r="126" ht="20.25">
      <c r="G126" s="56"/>
    </row>
    <row r="127" ht="20.25">
      <c r="G127" s="56"/>
    </row>
    <row r="128" ht="20.25">
      <c r="G128" s="56"/>
    </row>
    <row r="129" ht="20.25">
      <c r="G129" s="56"/>
    </row>
    <row r="130" ht="20.25">
      <c r="G130" s="56"/>
    </row>
    <row r="131" ht="20.25">
      <c r="G131" s="56"/>
    </row>
    <row r="132" ht="20.25">
      <c r="G132" s="56"/>
    </row>
    <row r="133" ht="20.25">
      <c r="G133" s="56"/>
    </row>
    <row r="134" ht="20.25">
      <c r="G134" s="56"/>
    </row>
    <row r="135" ht="20.25">
      <c r="G135" s="56"/>
    </row>
    <row r="136" ht="20.25">
      <c r="G136" s="56"/>
    </row>
    <row r="137" ht="20.25">
      <c r="G137" s="56"/>
    </row>
    <row r="138" ht="20.25">
      <c r="G138" s="56"/>
    </row>
    <row r="139" ht="20.25">
      <c r="G139" s="56"/>
    </row>
    <row r="140" ht="20.25">
      <c r="G140" s="56"/>
    </row>
    <row r="141" ht="15">
      <c r="G141" s="67"/>
    </row>
  </sheetData>
  <sheetProtection sheet="1" selectLockedCells="1" sort="0"/>
  <autoFilter ref="M30:M86"/>
  <mergeCells count="7">
    <mergeCell ref="E87:F87"/>
    <mergeCell ref="B18:D18"/>
    <mergeCell ref="E29:F29"/>
    <mergeCell ref="H25:I25"/>
    <mergeCell ref="I26:L26"/>
    <mergeCell ref="I27:L27"/>
    <mergeCell ref="M27:M29"/>
  </mergeCells>
  <conditionalFormatting sqref="M31">
    <cfRule type="expression" priority="8" dxfId="15" stopIfTrue="1">
      <formula>+'Indicators '!#REF!&lt;'Indicators '!#REF!</formula>
    </cfRule>
  </conditionalFormatting>
  <conditionalFormatting sqref="M36">
    <cfRule type="expression" priority="11" dxfId="15" stopIfTrue="1">
      <formula>+'Indicators '!#REF!&lt;'Indicators '!#REF!</formula>
    </cfRule>
  </conditionalFormatting>
  <conditionalFormatting sqref="M52:M53">
    <cfRule type="expression" priority="14" dxfId="15" stopIfTrue="1">
      <formula>+'Indicators '!#REF!&lt;'Indicators '!#REF!</formula>
    </cfRule>
  </conditionalFormatting>
  <conditionalFormatting sqref="M61:M62">
    <cfRule type="expression" priority="17" dxfId="15" stopIfTrue="1">
      <formula>+'Indicators '!#REF!&lt;'Indicators '!#REF!</formula>
    </cfRule>
  </conditionalFormatting>
  <conditionalFormatting sqref="M66">
    <cfRule type="expression" priority="20" dxfId="15" stopIfTrue="1">
      <formula>+'Indicators '!#REF!&lt;'Indicators '!#REF!</formula>
    </cfRule>
  </conditionalFormatting>
  <conditionalFormatting sqref="M30">
    <cfRule type="expression" priority="21" dxfId="15" stopIfTrue="1">
      <formula>+'Indicators '!#REF!&lt;'Indicators '!#REF!</formula>
    </cfRule>
  </conditionalFormatting>
  <conditionalFormatting sqref="M37">
    <cfRule type="expression" priority="22" dxfId="15" stopIfTrue="1">
      <formula>+'Indicators '!#REF!&lt;'Indicators '!#REF!</formula>
    </cfRule>
  </conditionalFormatting>
  <conditionalFormatting sqref="M54:M56">
    <cfRule type="expression" priority="24" dxfId="15" stopIfTrue="1">
      <formula>+'Indicators '!#REF!&lt;'Indicators '!#REF!</formula>
    </cfRule>
  </conditionalFormatting>
  <conditionalFormatting sqref="M67:M72">
    <cfRule type="expression" priority="28" dxfId="15" stopIfTrue="1">
      <formula>+'Indicators '!#REF!&lt;'Indicators '!#REF!</formula>
    </cfRule>
  </conditionalFormatting>
  <conditionalFormatting sqref="M87">
    <cfRule type="expression" priority="29" dxfId="15" stopIfTrue="1">
      <formula>+'Indicators '!#REF!&lt;'Indicators '!#REF!</formula>
    </cfRule>
  </conditionalFormatting>
  <conditionalFormatting sqref="M32:M35">
    <cfRule type="expression" priority="30" dxfId="15" stopIfTrue="1">
      <formula>+'Indicators '!#REF!&lt;'Indicators '!#REF!</formula>
    </cfRule>
  </conditionalFormatting>
  <conditionalFormatting sqref="M63:M65">
    <cfRule type="expression" priority="31" dxfId="15" stopIfTrue="1">
      <formula>+'Indicators '!#REF!&lt;'Indicators '!#REF!</formula>
    </cfRule>
  </conditionalFormatting>
  <conditionalFormatting sqref="M38:M51">
    <cfRule type="expression" priority="33" dxfId="15" stopIfTrue="1">
      <formula>+'Indicators '!#REF!&lt;'Indicators '!#REF!</formula>
    </cfRule>
  </conditionalFormatting>
  <conditionalFormatting sqref="M57:M60">
    <cfRule type="expression" priority="34" dxfId="15" stopIfTrue="1">
      <formula>+'Indicators '!#REF!&lt;'Indicators '!#REF!</formula>
    </cfRule>
  </conditionalFormatting>
  <conditionalFormatting sqref="M73:M86">
    <cfRule type="expression" priority="35" dxfId="15" stopIfTrue="1">
      <formula>+'Indicators '!#REF!&lt;'Indicators '!#REF!</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portrait" scale="28" r:id="rId3"/>
  <ignoredErrors>
    <ignoredError sqref="D36 D55 D57" formula="1"/>
  </ignoredErrors>
  <legacyDrawing r:id="rId2"/>
</worksheet>
</file>

<file path=xl/worksheets/sheet2.xml><?xml version="1.0" encoding="utf-8"?>
<worksheet xmlns="http://schemas.openxmlformats.org/spreadsheetml/2006/main" xmlns:r="http://schemas.openxmlformats.org/officeDocument/2006/relationships">
  <dimension ref="A1:I29"/>
  <sheetViews>
    <sheetView zoomScalePageLayoutView="0" workbookViewId="0" topLeftCell="A1">
      <selection activeCell="D8" sqref="D8"/>
    </sheetView>
  </sheetViews>
  <sheetFormatPr defaultColWidth="8.88671875" defaultRowHeight="15"/>
  <cols>
    <col min="1" max="1" width="22.88671875" style="0" customWidth="1"/>
    <col min="2" max="2" width="8.99609375" style="0" customWidth="1"/>
    <col min="3" max="3" width="11.3359375" style="0" bestFit="1" customWidth="1"/>
  </cols>
  <sheetData>
    <row r="1" spans="1:9" ht="25.5">
      <c r="A1" s="19" t="s">
        <v>126</v>
      </c>
      <c r="B1" s="19"/>
      <c r="C1" s="20">
        <f>(E29/(C3))</f>
        <v>0</v>
      </c>
      <c r="D1" s="1"/>
      <c r="E1" s="1"/>
      <c r="F1" s="1"/>
      <c r="G1" s="1"/>
      <c r="H1" s="1"/>
      <c r="I1" s="1"/>
    </row>
    <row r="2" spans="1:9" ht="15">
      <c r="A2" s="1"/>
      <c r="D2" s="21"/>
      <c r="E2" s="1"/>
      <c r="F2" s="1"/>
      <c r="G2" s="1"/>
      <c r="H2" s="1"/>
      <c r="I2" s="1"/>
    </row>
    <row r="3" spans="1:9" ht="15">
      <c r="A3" s="1"/>
      <c r="B3" s="1" t="s">
        <v>97</v>
      </c>
      <c r="C3" s="22">
        <v>162.61</v>
      </c>
      <c r="D3" s="1"/>
      <c r="E3" s="1"/>
      <c r="F3" s="1"/>
      <c r="G3" s="1"/>
      <c r="H3" s="1"/>
      <c r="I3" s="1"/>
    </row>
    <row r="4" spans="1:9" ht="15">
      <c r="A4" s="1"/>
      <c r="B4" s="1" t="s">
        <v>98</v>
      </c>
      <c r="C4" s="23">
        <f>SUM(D8:D27)+SUM(H8:H26)</f>
        <v>0</v>
      </c>
      <c r="D4" s="1"/>
      <c r="E4" s="1"/>
      <c r="F4" s="1"/>
      <c r="G4" s="1"/>
      <c r="H4" s="1"/>
      <c r="I4" s="1"/>
    </row>
    <row r="5" spans="1:9" ht="15">
      <c r="A5" s="1"/>
      <c r="B5" s="1"/>
      <c r="C5" s="1"/>
      <c r="D5" s="1"/>
      <c r="E5" s="1"/>
      <c r="F5" s="1"/>
      <c r="G5" s="1"/>
      <c r="H5" s="1"/>
      <c r="I5" s="1"/>
    </row>
    <row r="6" spans="1:9" ht="15">
      <c r="A6" s="1"/>
      <c r="B6" s="24"/>
      <c r="C6" s="83" t="s">
        <v>99</v>
      </c>
      <c r="D6" s="83"/>
      <c r="E6" s="83"/>
      <c r="F6" s="1"/>
      <c r="G6" s="83" t="s">
        <v>100</v>
      </c>
      <c r="H6" s="83"/>
      <c r="I6" s="83"/>
    </row>
    <row r="7" spans="1:9" ht="15">
      <c r="A7" s="1"/>
      <c r="B7" s="26" t="s">
        <v>101</v>
      </c>
      <c r="C7" s="27" t="s">
        <v>102</v>
      </c>
      <c r="D7" s="27" t="s">
        <v>103</v>
      </c>
      <c r="E7" s="31" t="s">
        <v>127</v>
      </c>
      <c r="F7" s="1"/>
      <c r="G7" s="27" t="s">
        <v>102</v>
      </c>
      <c r="H7" s="27" t="s">
        <v>103</v>
      </c>
      <c r="I7" s="27" t="s">
        <v>127</v>
      </c>
    </row>
    <row r="8" spans="1:9" ht="15">
      <c r="A8" s="1"/>
      <c r="B8" s="28" t="s">
        <v>104</v>
      </c>
      <c r="C8" s="29">
        <v>0.98</v>
      </c>
      <c r="D8" s="30"/>
      <c r="E8" s="25">
        <f>(C8)*(D8)*($C$3)</f>
        <v>0</v>
      </c>
      <c r="F8" s="1"/>
      <c r="G8" s="29">
        <v>1.03</v>
      </c>
      <c r="H8" s="30"/>
      <c r="I8" s="25">
        <f aca="true" t="shared" si="0" ref="I8:I26">(G8)*(H8)*($C$3)</f>
        <v>0</v>
      </c>
    </row>
    <row r="9" spans="1:9" ht="15">
      <c r="A9" s="1"/>
      <c r="B9" s="28" t="s">
        <v>105</v>
      </c>
      <c r="C9" s="29">
        <v>0.54</v>
      </c>
      <c r="D9" s="30"/>
      <c r="E9" s="25">
        <f aca="true" t="shared" si="1" ref="E9:E26">(C9)*(D9)*($C$3)</f>
        <v>0</v>
      </c>
      <c r="F9" s="1"/>
      <c r="G9" s="29">
        <v>0.55</v>
      </c>
      <c r="H9" s="30"/>
      <c r="I9" s="25">
        <f t="shared" si="0"/>
        <v>0</v>
      </c>
    </row>
    <row r="10" spans="1:9" ht="15">
      <c r="A10" s="1"/>
      <c r="B10" s="28" t="s">
        <v>106</v>
      </c>
      <c r="C10" s="29">
        <v>0.46</v>
      </c>
      <c r="D10" s="30"/>
      <c r="E10" s="25">
        <f t="shared" si="1"/>
        <v>0</v>
      </c>
      <c r="F10" s="1"/>
      <c r="G10" s="29">
        <v>0.44</v>
      </c>
      <c r="H10" s="30"/>
      <c r="I10" s="25">
        <f t="shared" si="0"/>
        <v>0</v>
      </c>
    </row>
    <row r="11" spans="1:9" ht="15">
      <c r="A11" s="1"/>
      <c r="B11" s="28" t="s">
        <v>107</v>
      </c>
      <c r="C11" s="29">
        <v>0.81</v>
      </c>
      <c r="D11" s="30"/>
      <c r="E11" s="25">
        <f t="shared" si="1"/>
        <v>0</v>
      </c>
      <c r="F11" s="1"/>
      <c r="G11" s="29">
        <v>0.47</v>
      </c>
      <c r="H11" s="30"/>
      <c r="I11" s="25">
        <f t="shared" si="0"/>
        <v>0</v>
      </c>
    </row>
    <row r="12" spans="1:9" ht="15">
      <c r="A12" s="1"/>
      <c r="B12" s="28" t="s">
        <v>108</v>
      </c>
      <c r="C12" s="29">
        <v>1.01</v>
      </c>
      <c r="D12" s="30"/>
      <c r="E12" s="25">
        <f t="shared" si="1"/>
        <v>0</v>
      </c>
      <c r="F12" s="1"/>
      <c r="G12" s="29">
        <v>0.46</v>
      </c>
      <c r="H12" s="30"/>
      <c r="I12" s="25">
        <f t="shared" si="0"/>
        <v>0</v>
      </c>
    </row>
    <row r="13" spans="1:9" ht="15">
      <c r="A13" s="1"/>
      <c r="B13" s="28" t="s">
        <v>109</v>
      </c>
      <c r="C13" s="29">
        <v>1.05</v>
      </c>
      <c r="D13" s="30"/>
      <c r="E13" s="25">
        <f t="shared" si="1"/>
        <v>0</v>
      </c>
      <c r="F13" s="1"/>
      <c r="G13" s="29">
        <v>0.5</v>
      </c>
      <c r="H13" s="30"/>
      <c r="I13" s="25">
        <f t="shared" si="0"/>
        <v>0</v>
      </c>
    </row>
    <row r="14" spans="1:9" ht="15">
      <c r="A14" s="1"/>
      <c r="B14" s="28" t="s">
        <v>110</v>
      </c>
      <c r="C14" s="29">
        <v>1.05</v>
      </c>
      <c r="D14" s="30"/>
      <c r="E14" s="25">
        <f t="shared" si="1"/>
        <v>0</v>
      </c>
      <c r="F14" s="1"/>
      <c r="G14" s="29">
        <v>0.58</v>
      </c>
      <c r="H14" s="30"/>
      <c r="I14" s="25">
        <f t="shared" si="0"/>
        <v>0</v>
      </c>
    </row>
    <row r="15" spans="1:9" ht="15">
      <c r="A15" s="1"/>
      <c r="B15" s="28" t="s">
        <v>111</v>
      </c>
      <c r="C15" s="29">
        <v>1.14</v>
      </c>
      <c r="D15" s="30"/>
      <c r="E15" s="25">
        <f t="shared" si="1"/>
        <v>0</v>
      </c>
      <c r="F15" s="1"/>
      <c r="G15" s="29">
        <v>0.71</v>
      </c>
      <c r="H15" s="30"/>
      <c r="I15" s="25">
        <f t="shared" si="0"/>
        <v>0</v>
      </c>
    </row>
    <row r="16" spans="1:9" ht="15">
      <c r="A16" s="1"/>
      <c r="B16" s="28" t="s">
        <v>112</v>
      </c>
      <c r="C16" s="29">
        <v>1.18</v>
      </c>
      <c r="D16" s="30"/>
      <c r="E16" s="25">
        <f t="shared" si="1"/>
        <v>0</v>
      </c>
      <c r="F16" s="1"/>
      <c r="G16" s="29">
        <v>0.8</v>
      </c>
      <c r="H16" s="30"/>
      <c r="I16" s="25">
        <f t="shared" si="0"/>
        <v>0</v>
      </c>
    </row>
    <row r="17" spans="1:9" ht="15">
      <c r="A17" s="1"/>
      <c r="B17" s="28" t="s">
        <v>113</v>
      </c>
      <c r="C17" s="29">
        <v>1.29</v>
      </c>
      <c r="D17" s="30"/>
      <c r="E17" s="25">
        <f t="shared" si="1"/>
        <v>0</v>
      </c>
      <c r="F17" s="1"/>
      <c r="G17" s="29">
        <v>0.87</v>
      </c>
      <c r="H17" s="30"/>
      <c r="I17" s="25">
        <f t="shared" si="0"/>
        <v>0</v>
      </c>
    </row>
    <row r="18" spans="1:9" ht="15">
      <c r="A18" s="1"/>
      <c r="B18" s="28" t="s">
        <v>114</v>
      </c>
      <c r="C18" s="29">
        <v>1.44</v>
      </c>
      <c r="D18" s="30"/>
      <c r="E18" s="25">
        <f t="shared" si="1"/>
        <v>0</v>
      </c>
      <c r="F18" s="1"/>
      <c r="G18" s="29">
        <v>1.01</v>
      </c>
      <c r="H18" s="30"/>
      <c r="I18" s="25">
        <f t="shared" si="0"/>
        <v>0</v>
      </c>
    </row>
    <row r="19" spans="1:9" ht="15">
      <c r="A19" s="1"/>
      <c r="B19" s="28" t="s">
        <v>115</v>
      </c>
      <c r="C19" s="29">
        <v>1.46</v>
      </c>
      <c r="D19" s="30"/>
      <c r="E19" s="25">
        <f t="shared" si="1"/>
        <v>0</v>
      </c>
      <c r="F19" s="1"/>
      <c r="G19" s="29">
        <v>1.15</v>
      </c>
      <c r="H19" s="30"/>
      <c r="I19" s="25">
        <f t="shared" si="0"/>
        <v>0</v>
      </c>
    </row>
    <row r="20" spans="1:9" ht="15">
      <c r="A20" s="1"/>
      <c r="B20" s="28" t="s">
        <v>116</v>
      </c>
      <c r="C20" s="29">
        <v>1.59</v>
      </c>
      <c r="D20" s="30"/>
      <c r="E20" s="25">
        <f t="shared" si="1"/>
        <v>0</v>
      </c>
      <c r="F20" s="1"/>
      <c r="G20" s="29">
        <v>1.27</v>
      </c>
      <c r="H20" s="30"/>
      <c r="I20" s="25">
        <f t="shared" si="0"/>
        <v>0</v>
      </c>
    </row>
    <row r="21" spans="1:9" ht="15">
      <c r="A21" s="1"/>
      <c r="B21" s="28" t="s">
        <v>117</v>
      </c>
      <c r="C21" s="29">
        <v>1.58</v>
      </c>
      <c r="D21" s="30"/>
      <c r="E21" s="25">
        <f t="shared" si="1"/>
        <v>0</v>
      </c>
      <c r="F21" s="1"/>
      <c r="G21" s="29">
        <v>1.43</v>
      </c>
      <c r="H21" s="30"/>
      <c r="I21" s="25">
        <f t="shared" si="0"/>
        <v>0</v>
      </c>
    </row>
    <row r="22" spans="1:9" ht="15">
      <c r="A22" s="1"/>
      <c r="B22" s="28" t="s">
        <v>118</v>
      </c>
      <c r="C22" s="29">
        <v>1.71</v>
      </c>
      <c r="D22" s="30"/>
      <c r="E22" s="25">
        <f t="shared" si="1"/>
        <v>0</v>
      </c>
      <c r="F22" s="1"/>
      <c r="G22" s="29">
        <v>1.67</v>
      </c>
      <c r="H22" s="30"/>
      <c r="I22" s="25">
        <f t="shared" si="0"/>
        <v>0</v>
      </c>
    </row>
    <row r="23" spans="1:9" ht="15">
      <c r="A23" s="1"/>
      <c r="B23" s="28" t="s">
        <v>119</v>
      </c>
      <c r="C23" s="29">
        <v>2.08</v>
      </c>
      <c r="D23" s="30"/>
      <c r="E23" s="25">
        <f t="shared" si="1"/>
        <v>0</v>
      </c>
      <c r="F23" s="1"/>
      <c r="G23" s="29">
        <v>2.04</v>
      </c>
      <c r="H23" s="30"/>
      <c r="I23" s="25">
        <f t="shared" si="0"/>
        <v>0</v>
      </c>
    </row>
    <row r="24" spans="1:9" ht="15">
      <c r="A24" s="1"/>
      <c r="B24" s="28" t="s">
        <v>120</v>
      </c>
      <c r="C24" s="29">
        <v>2.28</v>
      </c>
      <c r="D24" s="30"/>
      <c r="E24" s="25">
        <f t="shared" si="1"/>
        <v>0</v>
      </c>
      <c r="F24" s="1"/>
      <c r="G24" s="29">
        <v>2.21</v>
      </c>
      <c r="H24" s="30"/>
      <c r="I24" s="25">
        <f t="shared" si="0"/>
        <v>0</v>
      </c>
    </row>
    <row r="25" spans="1:9" ht="15">
      <c r="A25" s="1"/>
      <c r="B25" s="28" t="s">
        <v>121</v>
      </c>
      <c r="C25" s="29">
        <v>2.81</v>
      </c>
      <c r="D25" s="30"/>
      <c r="E25" s="25">
        <f t="shared" si="1"/>
        <v>0</v>
      </c>
      <c r="F25" s="1"/>
      <c r="G25" s="29">
        <v>2.65</v>
      </c>
      <c r="H25" s="30"/>
      <c r="I25" s="25">
        <f t="shared" si="0"/>
        <v>0</v>
      </c>
    </row>
    <row r="26" spans="1:9" ht="15">
      <c r="A26" s="1"/>
      <c r="B26" s="28" t="s">
        <v>122</v>
      </c>
      <c r="C26" s="29">
        <v>3.57</v>
      </c>
      <c r="D26" s="30"/>
      <c r="E26" s="25">
        <f t="shared" si="1"/>
        <v>0</v>
      </c>
      <c r="F26" s="1"/>
      <c r="G26" s="29">
        <v>3.34</v>
      </c>
      <c r="H26" s="30"/>
      <c r="I26" s="25">
        <f t="shared" si="0"/>
        <v>0</v>
      </c>
    </row>
    <row r="27" spans="1:9" ht="15">
      <c r="A27" s="1"/>
      <c r="B27" s="28" t="s">
        <v>123</v>
      </c>
      <c r="C27" s="29">
        <v>941.16</v>
      </c>
      <c r="D27" s="30"/>
      <c r="E27" s="25">
        <f>(C27)*(D27)</f>
        <v>0</v>
      </c>
      <c r="F27" s="1"/>
      <c r="G27" s="29"/>
      <c r="H27" s="29"/>
      <c r="I27" s="25"/>
    </row>
    <row r="28" spans="1:9" ht="15">
      <c r="A28" s="1"/>
      <c r="B28" s="1"/>
      <c r="C28" s="1"/>
      <c r="D28" s="1" t="s">
        <v>124</v>
      </c>
      <c r="E28" s="25">
        <f>SUM(E8:E27)</f>
        <v>0</v>
      </c>
      <c r="F28" s="1"/>
      <c r="G28" s="1" t="s">
        <v>124</v>
      </c>
      <c r="H28" s="1"/>
      <c r="I28" s="25">
        <f>SUM(I8:I27)</f>
        <v>0</v>
      </c>
    </row>
    <row r="29" spans="1:9" ht="15">
      <c r="A29" s="1"/>
      <c r="B29" s="1"/>
      <c r="C29" s="1"/>
      <c r="D29" s="1" t="s">
        <v>125</v>
      </c>
      <c r="E29" s="25">
        <f>(E28)+(I28)</f>
        <v>0</v>
      </c>
      <c r="F29" s="1"/>
      <c r="G29" s="1"/>
      <c r="H29" s="1"/>
      <c r="I29" s="25"/>
    </row>
  </sheetData>
  <sheetProtection sheet="1" objects="1" scenarios="1"/>
  <mergeCells count="2">
    <mergeCell ref="C6:E6"/>
    <mergeCell ref="G6:I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DMA-FHN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Southey</dc:creator>
  <cp:keywords/>
  <dc:description/>
  <cp:lastModifiedBy>George Southey</cp:lastModifiedBy>
  <cp:lastPrinted>2013-07-18T19:28:53Z</cp:lastPrinted>
  <dcterms:created xsi:type="dcterms:W3CDTF">2003-01-09T00:16:14Z</dcterms:created>
  <dcterms:modified xsi:type="dcterms:W3CDTF">2013-07-24T00:02:30Z</dcterms:modified>
  <cp:category/>
  <cp:version/>
  <cp:contentType/>
  <cp:contentStatus/>
</cp:coreProperties>
</file>